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umankaupunki-my.sharepoint.com/personal/sari_agren_rauma_fi/Documents/Oppilashuolto/"/>
    </mc:Choice>
  </mc:AlternateContent>
  <xr:revisionPtr revIDLastSave="189" documentId="14_{8577098A-AEA1-4559-A156-20A261787FC5}" xr6:coauthVersionLast="47" xr6:coauthVersionMax="47" xr10:uidLastSave="{5393F0D5-0AF7-4746-BB34-C32EFE592E60}"/>
  <bookViews>
    <workbookView xWindow="-110" yWindow="-110" windowWidth="19420" windowHeight="10420" activeTab="3" xr2:uid="{A62D028E-38A1-4D7C-8797-69A64E871F78}"/>
  </bookViews>
  <sheets>
    <sheet name="OHJE" sheetId="5" r:id="rId1"/>
    <sheet name="1 htv_taustatiedot" sheetId="4" r:id="rId2"/>
    <sheet name="2 esiopetus" sheetId="2" r:id="rId3"/>
    <sheet name="3 perusopetus" sheetId="1" r:id="rId4"/>
    <sheet name="4 lukio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I65" i="1"/>
  <c r="H65" i="1"/>
  <c r="I64" i="1"/>
  <c r="H64" i="1"/>
  <c r="I63" i="1"/>
  <c r="I62" i="1"/>
  <c r="I61" i="1"/>
  <c r="H61" i="1"/>
  <c r="H60" i="1"/>
  <c r="I60" i="1" s="1"/>
  <c r="I59" i="1"/>
  <c r="I58" i="1"/>
  <c r="H57" i="1"/>
  <c r="I57" i="1" s="1"/>
  <c r="H56" i="1"/>
  <c r="I56" i="1" s="1"/>
  <c r="J54" i="1" s="1"/>
  <c r="I55" i="1"/>
  <c r="I54" i="1"/>
  <c r="I50" i="1"/>
  <c r="I51" i="1"/>
  <c r="H52" i="1"/>
  <c r="I52" i="1" s="1"/>
  <c r="H53" i="1"/>
  <c r="I53" i="1" s="1"/>
  <c r="H49" i="1"/>
  <c r="I49" i="1" s="1"/>
  <c r="H48" i="1"/>
  <c r="I48" i="1" s="1"/>
  <c r="I47" i="1"/>
  <c r="I46" i="1"/>
  <c r="I45" i="1"/>
  <c r="H45" i="1"/>
  <c r="H44" i="1"/>
  <c r="I44" i="1" s="1"/>
  <c r="I43" i="1"/>
  <c r="I42" i="1"/>
  <c r="I41" i="1"/>
  <c r="H41" i="1"/>
  <c r="I40" i="1"/>
  <c r="H40" i="1"/>
  <c r="I39" i="1"/>
  <c r="I38" i="1"/>
  <c r="H37" i="1"/>
  <c r="I37" i="1" s="1"/>
  <c r="H36" i="1"/>
  <c r="I36" i="1" s="1"/>
  <c r="H35" i="1"/>
  <c r="I35" i="1" s="1"/>
  <c r="I34" i="1"/>
  <c r="H33" i="1"/>
  <c r="I33" i="1" s="1"/>
  <c r="H32" i="1"/>
  <c r="I32" i="1" s="1"/>
  <c r="H31" i="1"/>
  <c r="I31" i="1" s="1"/>
  <c r="I30" i="1"/>
  <c r="I29" i="1"/>
  <c r="H29" i="1"/>
  <c r="I28" i="1"/>
  <c r="H28" i="1"/>
  <c r="H27" i="1"/>
  <c r="I27" i="1" s="1"/>
  <c r="I26" i="1"/>
  <c r="I25" i="1"/>
  <c r="H25" i="1"/>
  <c r="H24" i="1"/>
  <c r="I24" i="1" s="1"/>
  <c r="H23" i="1"/>
  <c r="I23" i="1" s="1"/>
  <c r="I22" i="1"/>
  <c r="G66" i="2"/>
  <c r="H66" i="2" s="1"/>
  <c r="G62" i="2"/>
  <c r="H62" i="2" s="1"/>
  <c r="G58" i="2"/>
  <c r="H58" i="2" s="1"/>
  <c r="G54" i="2"/>
  <c r="H54" i="2" s="1"/>
  <c r="G18" i="2"/>
  <c r="H18" i="2" s="1"/>
  <c r="G14" i="2"/>
  <c r="H14" i="2" s="1"/>
  <c r="J15" i="4"/>
  <c r="I7" i="3"/>
  <c r="H6" i="2"/>
  <c r="I9" i="1"/>
  <c r="H21" i="1"/>
  <c r="I21" i="1" s="1"/>
  <c r="H20" i="1"/>
  <c r="I20" i="1" s="1"/>
  <c r="H19" i="1"/>
  <c r="I19" i="1" s="1"/>
  <c r="I18" i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I8" i="1"/>
  <c r="I8" i="3"/>
  <c r="I6" i="1"/>
  <c r="G10" i="2"/>
  <c r="H10" i="2" s="1"/>
  <c r="J13" i="2" s="1"/>
  <c r="K13" i="2" s="1"/>
  <c r="H6" i="3"/>
  <c r="I6" i="3" s="1"/>
  <c r="I9" i="3" s="1"/>
  <c r="K6" i="3" s="1"/>
  <c r="L6" i="3" s="1"/>
  <c r="H9" i="1"/>
  <c r="H7" i="3"/>
  <c r="H8" i="3"/>
  <c r="J62" i="1" l="1"/>
  <c r="L62" i="1" s="1"/>
  <c r="M62" i="1" s="1"/>
  <c r="L63" i="1"/>
  <c r="M63" i="1" s="1"/>
  <c r="J58" i="1"/>
  <c r="L57" i="1"/>
  <c r="M57" i="1" s="1"/>
  <c r="L55" i="1"/>
  <c r="M55" i="1" s="1"/>
  <c r="L54" i="1"/>
  <c r="M54" i="1" s="1"/>
  <c r="L56" i="1"/>
  <c r="M56" i="1" s="1"/>
  <c r="J50" i="1"/>
  <c r="J46" i="1"/>
  <c r="J42" i="1"/>
  <c r="J38" i="1"/>
  <c r="L39" i="1" s="1"/>
  <c r="M39" i="1" s="1"/>
  <c r="J34" i="1"/>
  <c r="L35" i="1" s="1"/>
  <c r="M35" i="1" s="1"/>
  <c r="J30" i="1"/>
  <c r="J26" i="1"/>
  <c r="L28" i="1" s="1"/>
  <c r="M28" i="1" s="1"/>
  <c r="J22" i="1"/>
  <c r="J18" i="1"/>
  <c r="J14" i="1"/>
  <c r="L14" i="1" s="1"/>
  <c r="M14" i="1" s="1"/>
  <c r="J10" i="1"/>
  <c r="L13" i="1" s="1"/>
  <c r="M13" i="1" s="1"/>
  <c r="J69" i="2"/>
  <c r="K69" i="2" s="1"/>
  <c r="J68" i="2"/>
  <c r="K68" i="2" s="1"/>
  <c r="J67" i="2"/>
  <c r="K67" i="2" s="1"/>
  <c r="J66" i="2"/>
  <c r="K66" i="2" s="1"/>
  <c r="J65" i="2"/>
  <c r="K65" i="2" s="1"/>
  <c r="J64" i="2"/>
  <c r="K64" i="2" s="1"/>
  <c r="J63" i="2"/>
  <c r="K63" i="2" s="1"/>
  <c r="J62" i="2"/>
  <c r="K62" i="2" s="1"/>
  <c r="J61" i="2"/>
  <c r="K61" i="2" s="1"/>
  <c r="J60" i="2"/>
  <c r="K60" i="2" s="1"/>
  <c r="J59" i="2"/>
  <c r="K59" i="2" s="1"/>
  <c r="J58" i="2"/>
  <c r="K58" i="2" s="1"/>
  <c r="J57" i="2"/>
  <c r="K57" i="2" s="1"/>
  <c r="J56" i="2"/>
  <c r="K56" i="2" s="1"/>
  <c r="J55" i="2"/>
  <c r="K55" i="2" s="1"/>
  <c r="J54" i="2"/>
  <c r="K54" i="2" s="1"/>
  <c r="J21" i="2"/>
  <c r="K21" i="2" s="1"/>
  <c r="J20" i="2"/>
  <c r="K20" i="2" s="1"/>
  <c r="J19" i="2"/>
  <c r="K19" i="2" s="1"/>
  <c r="J18" i="2"/>
  <c r="K18" i="2" s="1"/>
  <c r="J16" i="2"/>
  <c r="K16" i="2" s="1"/>
  <c r="J15" i="2"/>
  <c r="K15" i="2" s="1"/>
  <c r="J17" i="2"/>
  <c r="K17" i="2" s="1"/>
  <c r="J14" i="2"/>
  <c r="K14" i="2" s="1"/>
  <c r="K8" i="3"/>
  <c r="L8" i="3" s="1"/>
  <c r="K9" i="3"/>
  <c r="L9" i="3" s="1"/>
  <c r="K7" i="3"/>
  <c r="L7" i="3" s="1"/>
  <c r="J12" i="2"/>
  <c r="K12" i="2" s="1"/>
  <c r="J10" i="2"/>
  <c r="K10" i="2" s="1"/>
  <c r="J11" i="2"/>
  <c r="K11" i="2" s="1"/>
  <c r="J9" i="2"/>
  <c r="K9" i="2" s="1"/>
  <c r="J7" i="2"/>
  <c r="K7" i="2" s="1"/>
  <c r="J6" i="2"/>
  <c r="K6" i="2" s="1"/>
  <c r="J8" i="2"/>
  <c r="K8" i="2" s="1"/>
  <c r="J21" i="4"/>
  <c r="L65" i="1" l="1"/>
  <c r="M65" i="1" s="1"/>
  <c r="L64" i="1"/>
  <c r="M64" i="1" s="1"/>
  <c r="L61" i="1"/>
  <c r="M61" i="1" s="1"/>
  <c r="L59" i="1"/>
  <c r="M59" i="1" s="1"/>
  <c r="L58" i="1"/>
  <c r="M58" i="1" s="1"/>
  <c r="L60" i="1"/>
  <c r="M60" i="1" s="1"/>
  <c r="L52" i="1"/>
  <c r="M52" i="1" s="1"/>
  <c r="L50" i="1"/>
  <c r="M50" i="1" s="1"/>
  <c r="L51" i="1"/>
  <c r="M51" i="1" s="1"/>
  <c r="L53" i="1"/>
  <c r="M53" i="1" s="1"/>
  <c r="L49" i="1"/>
  <c r="M49" i="1" s="1"/>
  <c r="L47" i="1"/>
  <c r="M47" i="1" s="1"/>
  <c r="L46" i="1"/>
  <c r="M46" i="1" s="1"/>
  <c r="L48" i="1"/>
  <c r="M48" i="1" s="1"/>
  <c r="L45" i="1"/>
  <c r="M45" i="1" s="1"/>
  <c r="L43" i="1"/>
  <c r="M43" i="1" s="1"/>
  <c r="L42" i="1"/>
  <c r="M42" i="1" s="1"/>
  <c r="L44" i="1"/>
  <c r="M44" i="1" s="1"/>
  <c r="L41" i="1"/>
  <c r="M41" i="1" s="1"/>
  <c r="L38" i="1"/>
  <c r="M38" i="1" s="1"/>
  <c r="L40" i="1"/>
  <c r="M40" i="1" s="1"/>
  <c r="L36" i="1"/>
  <c r="M36" i="1" s="1"/>
  <c r="L37" i="1"/>
  <c r="M37" i="1" s="1"/>
  <c r="L34" i="1"/>
  <c r="M34" i="1" s="1"/>
  <c r="L33" i="1"/>
  <c r="M33" i="1" s="1"/>
  <c r="L31" i="1"/>
  <c r="M31" i="1" s="1"/>
  <c r="L32" i="1"/>
  <c r="M32" i="1" s="1"/>
  <c r="L30" i="1"/>
  <c r="M30" i="1" s="1"/>
  <c r="L27" i="1"/>
  <c r="M27" i="1" s="1"/>
  <c r="L29" i="1"/>
  <c r="M29" i="1" s="1"/>
  <c r="L26" i="1"/>
  <c r="M26" i="1" s="1"/>
  <c r="L25" i="1"/>
  <c r="M25" i="1" s="1"/>
  <c r="L24" i="1"/>
  <c r="M24" i="1" s="1"/>
  <c r="L22" i="1"/>
  <c r="M22" i="1" s="1"/>
  <c r="L23" i="1"/>
  <c r="M23" i="1" s="1"/>
  <c r="L16" i="1"/>
  <c r="M16" i="1" s="1"/>
  <c r="L15" i="1"/>
  <c r="M15" i="1" s="1"/>
  <c r="L17" i="1"/>
  <c r="M17" i="1" s="1"/>
  <c r="L11" i="1"/>
  <c r="M11" i="1" s="1"/>
  <c r="L10" i="1"/>
  <c r="M10" i="1" s="1"/>
  <c r="L12" i="1"/>
  <c r="M12" i="1" s="1"/>
  <c r="L21" i="1"/>
  <c r="M21" i="1" s="1"/>
  <c r="L19" i="1"/>
  <c r="M19" i="1" s="1"/>
  <c r="L20" i="1"/>
  <c r="M20" i="1" s="1"/>
  <c r="L18" i="1"/>
  <c r="M18" i="1" s="1"/>
  <c r="L16" i="4"/>
  <c r="L18" i="4"/>
  <c r="L19" i="4"/>
  <c r="L23" i="4"/>
  <c r="J23" i="4"/>
  <c r="K15" i="4"/>
  <c r="H7" i="1"/>
  <c r="I7" i="1" s="1"/>
  <c r="J6" i="1" s="1"/>
  <c r="H8" i="1"/>
  <c r="J19" i="4"/>
  <c r="K19" i="4" s="1"/>
  <c r="J18" i="4"/>
  <c r="K18" i="4" s="1"/>
  <c r="J16" i="4"/>
  <c r="K16" i="4" s="1"/>
  <c r="K21" i="4"/>
  <c r="I23" i="4"/>
  <c r="I21" i="4"/>
  <c r="I16" i="4"/>
  <c r="I15" i="4"/>
  <c r="I19" i="4"/>
  <c r="I18" i="4"/>
  <c r="L21" i="4" l="1"/>
  <c r="L15" i="4"/>
  <c r="K23" i="4"/>
  <c r="L6" i="1" l="1"/>
  <c r="M6" i="1" s="1"/>
  <c r="L9" i="1" l="1"/>
  <c r="M9" i="1" s="1"/>
  <c r="L8" i="1"/>
  <c r="M8" i="1" s="1"/>
  <c r="L7" i="1"/>
  <c r="M7" i="1" s="1"/>
</calcChain>
</file>

<file path=xl/sharedStrings.xml><?xml version="1.0" encoding="utf-8"?>
<sst xmlns="http://schemas.openxmlformats.org/spreadsheetml/2006/main" count="474" uniqueCount="178">
  <si>
    <t>Ohje taulukoihin</t>
  </si>
  <si>
    <t>Huomio</t>
  </si>
  <si>
    <t>Taulukoita ja soluja ei ole lukittu, joten taulukot ovat kaikilta osin muokattavissa ja</t>
  </si>
  <si>
    <t>muotoiltavissa.</t>
  </si>
  <si>
    <t>1 htv_taustatiedot</t>
  </si>
  <si>
    <t xml:space="preserve">Tässä taulukossa määritellään opiskeluhuollon työntekijöiden työaika </t>
  </si>
  <si>
    <t xml:space="preserve">ja suositus henkilömitoistukseksi tai laissa määritetty henkilömitoitus. </t>
  </si>
  <si>
    <t>Tässä taulukossa "syöttö" solun arvo vaikuttaa saman taulukon riveihin ja</t>
  </si>
  <si>
    <t>myös esiopetuksen, perusopetuksen ja lukion taulukkoon.</t>
  </si>
  <si>
    <t>Koulutuasteiden taulukot</t>
  </si>
  <si>
    <t>2 esiopetus</t>
  </si>
  <si>
    <t xml:space="preserve">3 perusopetus </t>
  </si>
  <si>
    <t>4 lukio</t>
  </si>
  <si>
    <t>Taustatiedot-taulukon arvot vaikuttavat näiden taulukoiden kaavoihin.</t>
  </si>
  <si>
    <t>Tässä versiossa on esimerkinomaisesti syötetty oppilasmääriin suositusten ja mitoitusten</t>
  </si>
  <si>
    <t>mukaiset oppilas- ja opiskelijamäärät. Näin on saatu esimerkkirivit kuhunkin aste-</t>
  </si>
  <si>
    <t>kohtaiseen taulukkoon ("ammattiryhmien koulut"). Nämä korvataan oikeilla nimillä.</t>
  </si>
  <si>
    <t>Astekohtaisten taulukoiden yksikkökohtaisten rivien lisääminen</t>
  </si>
  <si>
    <t>Rivejä tarvitaan sen mukaan kuin on päiväkoteja/kouluja/lukioita.</t>
  </si>
  <si>
    <t xml:space="preserve">Laskentasolujen kaavoissa on $-merkit, jotta kaavaa voi kopioida. Merkit ($) pitävät </t>
  </si>
  <si>
    <t>taustatietotaulukon vakiot mukana kopioitaessa kaavoja.</t>
  </si>
  <si>
    <t xml:space="preserve">Käytännöllisintä lienee kopioida ensimmäisen koulun rivit ja </t>
  </si>
  <si>
    <t>liittää alle seuraavan koulun riveiksi.</t>
  </si>
  <si>
    <t>kopio rivi</t>
  </si>
  <si>
    <t>liitä rivi</t>
  </si>
  <si>
    <t>Huomiot astekohtaisten taulukoiden täytöstä</t>
  </si>
  <si>
    <t>Valkoiset solut on tarkoitettu järjestäjän tiedoille ja värilliset yksikkökohtaisille tiedoille.</t>
  </si>
  <si>
    <t xml:space="preserve">Solujen arvot ovat muodoltaan "lukuja" tai "aika-arvoja". </t>
  </si>
  <si>
    <t xml:space="preserve">Lukujen poistamisen sijaan [del] kannattaa käyttää arvoa "0".  </t>
  </si>
  <si>
    <t xml:space="preserve">Opetuksen tai koulutuksen järjestäjä syöttää ensin oppilasmäärät ja seuraavaksi </t>
  </si>
  <si>
    <t xml:space="preserve">tuen oppilaat. Tämän jälkeen kerätään/syötetään yksikkökohtaiset tiedot </t>
  </si>
  <si>
    <t>päiväkodeilta, kouluilta, lukioilta ( esim. nykyinen palvelun määrä ja muut tiedot).</t>
  </si>
  <si>
    <t>Tavoitteena on, että hyvinvointialue pystyy yhdistämään "palvelun, tarpeen ja paikan".</t>
  </si>
  <si>
    <t>Vinkki; Sarakkeita voi "piilottaa", jolloin taulukko voi olla helpompi lukea.</t>
  </si>
  <si>
    <t xml:space="preserve">Lisätiedot: </t>
  </si>
  <si>
    <t>Tero Grönmark, Porin opetusyksikkö, Kasvun ja oppimisen tuen perusyksikkö</t>
  </si>
  <si>
    <t>tero.gronmark@pori.fi</t>
  </si>
  <si>
    <t>Opetuksen ja koulutuksen arvio opiskeluhuollon kokonaistarpeesta ja käytettävissä olevista opiskeluhuoltopalveluista</t>
  </si>
  <si>
    <t>TAUSTATAULUKKO AMMATTIRYHMITTÄIN</t>
  </si>
  <si>
    <t>Henkilötyövuoden laskeminen ja suositukset/mitoitukset</t>
  </si>
  <si>
    <t>Tämän sivun taustataulukon tiedot vaikuttavat koulutusastekohtaisiin laskentakaavoihin</t>
  </si>
  <si>
    <t xml:space="preserve"> (esiopetus, perusopetus, lukio). </t>
  </si>
  <si>
    <t>syöttö</t>
  </si>
  <si>
    <t>Soluun syötetty arvo vaikuttaa kaavaan.</t>
  </si>
  <si>
    <t>laskenta</t>
  </si>
  <si>
    <t>Tuottaa laskukaavan mukaisen arvon.</t>
  </si>
  <si>
    <t>AMMATTIRYHMÄT (lyhenne)</t>
  </si>
  <si>
    <t>MITOITUS/SUOSITUS</t>
  </si>
  <si>
    <t>TYÖAIKA (työehtos.)</t>
  </si>
  <si>
    <t>tunnit ja minuutit</t>
  </si>
  <si>
    <t>työpäivät</t>
  </si>
  <si>
    <t>työntekijäkohtainen</t>
  </si>
  <si>
    <t>viikossa</t>
  </si>
  <si>
    <t>päivässä</t>
  </si>
  <si>
    <t>(TH)</t>
  </si>
  <si>
    <t>suositus tai mitoitus</t>
  </si>
  <si>
    <t>t:min</t>
  </si>
  <si>
    <t>desimaaliarvona</t>
  </si>
  <si>
    <t xml:space="preserve">koulu- ja opiskelijahuollon terveydenhoitaja  </t>
  </si>
  <si>
    <t>opiskelijaa</t>
  </si>
  <si>
    <t>neuvolaterveydenhoitaja</t>
  </si>
  <si>
    <t>lasta</t>
  </si>
  <si>
    <t>(LÄ)</t>
  </si>
  <si>
    <t>koulu- ja opiskelijaterveydenhuollon lääkäri</t>
  </si>
  <si>
    <t>neuvolalääkäri</t>
  </si>
  <si>
    <t>(KU)</t>
  </si>
  <si>
    <t>oppilas- ja opiskelijahuollon kuraattori</t>
  </si>
  <si>
    <t>(PS)</t>
  </si>
  <si>
    <t>oppilas- ja opiskelijahuollon psykologi</t>
  </si>
  <si>
    <t>Arvio opiskeluhuollon kokonaistarpeesta ja käytettävissä olevista opiskeluhuoltopalveluista</t>
  </si>
  <si>
    <t>JÄRJESTÄJÄTIETO</t>
  </si>
  <si>
    <t>Perusyksikön tiedot</t>
  </si>
  <si>
    <t>koulutieto</t>
  </si>
  <si>
    <t>esiopetus oppilaat</t>
  </si>
  <si>
    <t>erittely tuen tarpeen mukaan</t>
  </si>
  <si>
    <t>laskennallinen kaikki yhteensä</t>
  </si>
  <si>
    <t>palvelun määrä henkilötyövuodet/viikko</t>
  </si>
  <si>
    <t>Avoin kenttä huomioille (tarvittaessa)</t>
  </si>
  <si>
    <t>Terveydenhoitajan päiväkoti</t>
  </si>
  <si>
    <t>tehostettu tuki</t>
  </si>
  <si>
    <t>erityinen tuki</t>
  </si>
  <si>
    <t>S2</t>
  </si>
  <si>
    <t>mitoitukseen perustuva palvelun määrä tunteina/viikko</t>
  </si>
  <si>
    <t>määrä päivinä / viikko</t>
  </si>
  <si>
    <t>Päiväkoti ilmoittaa käytettävissä olevat palvelut päivää/viikko.</t>
  </si>
  <si>
    <t>Päiväkoti ilmoittaa palvelun järjestämispaikan, jos se on muu kuin perusyksikkö.</t>
  </si>
  <si>
    <t>esim. palvelutarpeesta tai muista tekijöistä esim. a) koko, sijainti ja toimipaikkojen määrä, b) väestöindikaattoritiedot, c) muuta indikaattoritietoa</t>
  </si>
  <si>
    <t>yksikön lisätiedot (esim. paikkatietoja)</t>
  </si>
  <si>
    <t>käyntiosoite</t>
  </si>
  <si>
    <t>yleinen tuki</t>
  </si>
  <si>
    <t>TH</t>
  </si>
  <si>
    <t>teksti</t>
  </si>
  <si>
    <t>LÄ</t>
  </si>
  <si>
    <t>osoite</t>
  </si>
  <si>
    <t>KU</t>
  </si>
  <si>
    <t>PS</t>
  </si>
  <si>
    <t>perusyksikön tiedot</t>
  </si>
  <si>
    <t>perusopetuksen</t>
  </si>
  <si>
    <t>eritelty laskennallinen opiskelijamäärä, yhteensä</t>
  </si>
  <si>
    <t>perusyksikkö</t>
  </si>
  <si>
    <t>oppilasmäärä</t>
  </si>
  <si>
    <t>Koulu ilmoittaa käytettävissä olevat palvelut päivää/viikko</t>
  </si>
  <si>
    <t>Koulu ilmoittaa palvelun järjestämispaikan, jos paikka on muu kuin perusyksikkö.</t>
  </si>
  <si>
    <t>vuosiluokilla</t>
  </si>
  <si>
    <t>esiopetus</t>
  </si>
  <si>
    <t>1 - 6</t>
  </si>
  <si>
    <t>7 - 9</t>
  </si>
  <si>
    <t>muu tieto</t>
  </si>
  <si>
    <t>oppilaitostieto</t>
  </si>
  <si>
    <t>opiskelijamäärä</t>
  </si>
  <si>
    <t xml:space="preserve">Opiskelijakohtaiset kertoimet </t>
  </si>
  <si>
    <t>laskennallinen opiskelijamäärä</t>
  </si>
  <si>
    <t xml:space="preserve">perusyksikkö </t>
  </si>
  <si>
    <t>opintosuunnit.</t>
  </si>
  <si>
    <t>maahanm. S2</t>
  </si>
  <si>
    <t>Lukio ilmoittaa käytettävissä olevat palvelut päivää/viikko.</t>
  </si>
  <si>
    <t>Lukio ilmoittaa palvelun järjestämispaikan, jos paikka on muu kuin perusyksikkö.</t>
  </si>
  <si>
    <t>käyntiosoite, jos muu sijainti</t>
  </si>
  <si>
    <t>ei tuen tarvetta</t>
  </si>
  <si>
    <t>päivälukio</t>
  </si>
  <si>
    <t>*aikuislukio</t>
  </si>
  <si>
    <t>tuva</t>
  </si>
  <si>
    <t>* opiskeluhuollon piirissä olevat opiskelijat</t>
  </si>
  <si>
    <t>yhteensä</t>
  </si>
  <si>
    <t>Pohjoiskehä</t>
  </si>
  <si>
    <t>Uusilahti</t>
  </si>
  <si>
    <t>Pyynpää</t>
  </si>
  <si>
    <t>Helkkilä</t>
  </si>
  <si>
    <t>Kourujärvi</t>
  </si>
  <si>
    <t>Nanu</t>
  </si>
  <si>
    <t>Kari</t>
  </si>
  <si>
    <t>Kaaro</t>
  </si>
  <si>
    <t>Lappi</t>
  </si>
  <si>
    <t>Unaja</t>
  </si>
  <si>
    <t>Onnela</t>
  </si>
  <si>
    <t>Papinpelto</t>
  </si>
  <si>
    <t>Kodisjoki</t>
  </si>
  <si>
    <t>Tenavakallio</t>
  </si>
  <si>
    <t>Lajo</t>
  </si>
  <si>
    <t>Pikkunorssi</t>
  </si>
  <si>
    <t>Rauma</t>
  </si>
  <si>
    <t>Uotila</t>
  </si>
  <si>
    <t>1 - 9</t>
  </si>
  <si>
    <t>0</t>
  </si>
  <si>
    <t>1-6</t>
  </si>
  <si>
    <t>7-9</t>
  </si>
  <si>
    <t>Kortela</t>
  </si>
  <si>
    <t>Vasarainen</t>
  </si>
  <si>
    <t>Raumanmeri</t>
  </si>
  <si>
    <t>Hj. Nortamo</t>
  </si>
  <si>
    <t>Naula</t>
  </si>
  <si>
    <t>Pohjoiskehä 14, 26200 Rauma</t>
  </si>
  <si>
    <t>Vähäkinnontie 7, 26100 Rauma</t>
  </si>
  <si>
    <t>Sippolankuja 4, 26510 Rauma</t>
  </si>
  <si>
    <t>Karpalotie 3, 26660 Rauma</t>
  </si>
  <si>
    <t>Nummenvahe 8, 26100 Rauma</t>
  </si>
  <si>
    <t>Savilankatu 5, 26100 Rauma</t>
  </si>
  <si>
    <t>Sorkanmaantie 51, 26410 Kaaro</t>
  </si>
  <si>
    <t>Kodisjoentie 1432, 27310 Kodisjoki</t>
  </si>
  <si>
    <t>Nihattulantie 487, 26740 Vasarainen</t>
  </si>
  <si>
    <t>Laivolantie 10, 26910 Unaja</t>
  </si>
  <si>
    <t>Pyynpäänkatu 27, 26100 Rauma</t>
  </si>
  <si>
    <t>Nortamonkatu 29, 26100 Rauma</t>
  </si>
  <si>
    <t>Pyynpäänkatu 27 c, 26100 Rauma</t>
  </si>
  <si>
    <t>Kortlenatie 23, 26840 Kortela</t>
  </si>
  <si>
    <t>Kirkkotie 6, 27230 Lappi</t>
  </si>
  <si>
    <t>Etäinen sijainti</t>
  </si>
  <si>
    <t>Rauman Lyseon lukio</t>
  </si>
  <si>
    <t>Urheilukatu 22, 26100 Rauma</t>
  </si>
  <si>
    <t>Uudenlahdentie 100, 26200 Rauma</t>
  </si>
  <si>
    <t>Hakatie 5, 26510 Rauma</t>
  </si>
  <si>
    <t>Rajasuontie 2, 26840 Rauma</t>
  </si>
  <si>
    <t>Itsenäisyydenkatu 5C, 26100 Rauma</t>
  </si>
  <si>
    <t>Rauma (ei koulujen yhteydessä olevat yksiköt)</t>
  </si>
  <si>
    <t>Koulussa paljon erityisen tuen oppilaita, joista osa on kehitysvammaisia.</t>
  </si>
  <si>
    <t>Koulussa on yhdeksän erityisluokkaa</t>
  </si>
  <si>
    <t>Koulussa on neljä erityisluokkaa</t>
  </si>
  <si>
    <t>Koulun kaikki oppilaat ovat erityisen tuen piirissä. Koulussa on myös kehitysvammaisia oppilaita.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</si>
</sst>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h]:mm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8"/>
      <color rgb="FFFA7D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FA7D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</borders>
  <cellStyleXfs count="5">
    <xf numFmtId="0" fontId="0" fillId="0" borderId="0"/>
    <xf numFmtId="0" fontId="7" fillId="7" borderId="15" applyNumberFormat="0" applyAlignment="0" applyProtection="0"/>
    <xf numFmtId="0" fontId="8" fillId="8" borderId="1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49" fontId="5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6" fontId="0" fillId="0" borderId="0" xfId="0" applyNumberFormat="1"/>
    <xf numFmtId="0" fontId="2" fillId="4" borderId="6" xfId="0" applyFont="1" applyFill="1" applyBorder="1" applyAlignment="1">
      <alignment horizontal="center" vertical="center" wrapText="1"/>
    </xf>
    <xf numFmtId="0" fontId="8" fillId="8" borderId="15" xfId="2"/>
    <xf numFmtId="0" fontId="7" fillId="7" borderId="15" xfId="1"/>
    <xf numFmtId="165" fontId="8" fillId="8" borderId="1" xfId="2" applyNumberFormat="1" applyBorder="1" applyAlignment="1">
      <alignment horizontal="center" vertical="center"/>
    </xf>
    <xf numFmtId="0" fontId="10" fillId="0" borderId="0" xfId="0" applyFont="1"/>
    <xf numFmtId="49" fontId="0" fillId="4" borderId="0" xfId="0" applyNumberFormat="1" applyFill="1"/>
    <xf numFmtId="0" fontId="0" fillId="4" borderId="0" xfId="0" applyFill="1"/>
    <xf numFmtId="0" fontId="3" fillId="4" borderId="0" xfId="0" applyFont="1" applyFill="1"/>
    <xf numFmtId="0" fontId="3" fillId="4" borderId="1" xfId="0" applyFont="1" applyFill="1" applyBorder="1"/>
    <xf numFmtId="0" fontId="4" fillId="0" borderId="5" xfId="0" applyFont="1" applyBorder="1"/>
    <xf numFmtId="0" fontId="4" fillId="0" borderId="7" xfId="0" applyFont="1" applyBorder="1"/>
    <xf numFmtId="0" fontId="8" fillId="4" borderId="14" xfId="2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4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right" wrapText="1"/>
    </xf>
    <xf numFmtId="0" fontId="4" fillId="0" borderId="13" xfId="0" applyFont="1" applyBorder="1"/>
    <xf numFmtId="0" fontId="4" fillId="0" borderId="14" xfId="0" applyFont="1" applyBorder="1"/>
    <xf numFmtId="0" fontId="3" fillId="4" borderId="2" xfId="0" applyFont="1" applyFill="1" applyBorder="1"/>
    <xf numFmtId="0" fontId="3" fillId="4" borderId="3" xfId="0" applyFont="1" applyFill="1" applyBorder="1"/>
    <xf numFmtId="0" fontId="6" fillId="7" borderId="11" xfId="1" applyFont="1" applyBorder="1"/>
    <xf numFmtId="0" fontId="6" fillId="7" borderId="0" xfId="1" applyFont="1" applyBorder="1"/>
    <xf numFmtId="0" fontId="9" fillId="8" borderId="9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7" borderId="6" xfId="1" applyFont="1" applyBorder="1"/>
    <xf numFmtId="0" fontId="6" fillId="7" borderId="10" xfId="1" applyFont="1" applyBorder="1"/>
    <xf numFmtId="0" fontId="9" fillId="8" borderId="10" xfId="2" applyFont="1" applyBorder="1" applyAlignment="1">
      <alignment horizontal="center" vertical="center"/>
    </xf>
    <xf numFmtId="0" fontId="6" fillId="0" borderId="0" xfId="0" applyFont="1"/>
    <xf numFmtId="1" fontId="7" fillId="4" borderId="13" xfId="1" applyNumberFormat="1" applyFill="1" applyBorder="1"/>
    <xf numFmtId="0" fontId="0" fillId="4" borderId="0" xfId="0" applyFill="1" applyAlignment="1">
      <alignment wrapText="1"/>
    </xf>
    <xf numFmtId="49" fontId="2" fillId="3" borderId="13" xfId="0" applyNumberFormat="1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right" wrapText="1"/>
    </xf>
    <xf numFmtId="49" fontId="2" fillId="4" borderId="1" xfId="0" applyNumberFormat="1" applyFon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wrapText="1"/>
    </xf>
    <xf numFmtId="0" fontId="2" fillId="0" borderId="10" xfId="0" applyFont="1" applyBorder="1" applyAlignment="1">
      <alignment wrapText="1"/>
    </xf>
    <xf numFmtId="0" fontId="2" fillId="4" borderId="11" xfId="0" applyFont="1" applyFill="1" applyBorder="1" applyAlignment="1">
      <alignment wrapText="1"/>
    </xf>
    <xf numFmtId="0" fontId="5" fillId="4" borderId="5" xfId="0" applyFont="1" applyFill="1" applyBorder="1"/>
    <xf numFmtId="0" fontId="0" fillId="4" borderId="9" xfId="0" applyFill="1" applyBorder="1" applyAlignment="1">
      <alignment wrapText="1"/>
    </xf>
    <xf numFmtId="0" fontId="0" fillId="4" borderId="0" xfId="0" applyFill="1" applyAlignment="1">
      <alignment horizontal="right"/>
    </xf>
    <xf numFmtId="49" fontId="2" fillId="5" borderId="0" xfId="0" applyNumberFormat="1" applyFont="1" applyFill="1" applyAlignment="1">
      <alignment horizontal="center" vertical="center" wrapText="1"/>
    </xf>
    <xf numFmtId="0" fontId="0" fillId="4" borderId="5" xfId="0" applyFill="1" applyBorder="1" applyAlignment="1">
      <alignment wrapText="1"/>
    </xf>
    <xf numFmtId="0" fontId="5" fillId="4" borderId="9" xfId="0" applyFont="1" applyFill="1" applyBorder="1"/>
    <xf numFmtId="49" fontId="0" fillId="4" borderId="9" xfId="0" applyNumberFormat="1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0" fillId="4" borderId="6" xfId="0" applyFill="1" applyBorder="1"/>
    <xf numFmtId="0" fontId="0" fillId="4" borderId="10" xfId="0" applyFill="1" applyBorder="1" applyAlignment="1">
      <alignment horizontal="right"/>
    </xf>
    <xf numFmtId="0" fontId="0" fillId="4" borderId="10" xfId="0" applyFill="1" applyBorder="1"/>
    <xf numFmtId="49" fontId="0" fillId="4" borderId="10" xfId="0" applyNumberFormat="1" applyFill="1" applyBorder="1"/>
    <xf numFmtId="0" fontId="0" fillId="4" borderId="8" xfId="0" applyFill="1" applyBorder="1" applyAlignment="1">
      <alignment wrapText="1"/>
    </xf>
    <xf numFmtId="0" fontId="15" fillId="4" borderId="10" xfId="0" applyFont="1" applyFill="1" applyBorder="1"/>
    <xf numFmtId="49" fontId="2" fillId="5" borderId="9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8" fillId="8" borderId="1" xfId="2" applyNumberFormat="1" applyBorder="1" applyAlignment="1">
      <alignment horizontal="center" vertical="center" wrapText="1"/>
    </xf>
    <xf numFmtId="165" fontId="7" fillId="7" borderId="1" xfId="1" applyNumberFormat="1" applyBorder="1" applyAlignment="1">
      <alignment horizontal="center" vertical="center" wrapText="1"/>
    </xf>
    <xf numFmtId="164" fontId="8" fillId="8" borderId="1" xfId="2" quotePrefix="1" applyNumberFormat="1" applyBorder="1" applyAlignment="1">
      <alignment horizontal="center" vertical="center" wrapText="1"/>
    </xf>
    <xf numFmtId="1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49" fontId="2" fillId="5" borderId="8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wrapText="1"/>
    </xf>
    <xf numFmtId="0" fontId="2" fillId="11" borderId="12" xfId="0" applyFont="1" applyFill="1" applyBorder="1" applyAlignment="1">
      <alignment wrapText="1"/>
    </xf>
    <xf numFmtId="0" fontId="2" fillId="4" borderId="0" xfId="0" applyFont="1" applyFill="1"/>
    <xf numFmtId="0" fontId="0" fillId="4" borderId="12" xfId="0" applyFill="1" applyBorder="1"/>
    <xf numFmtId="0" fontId="2" fillId="4" borderId="10" xfId="0" applyFont="1" applyFill="1" applyBorder="1" applyAlignment="1">
      <alignment horizontal="right" vertical="center" wrapText="1"/>
    </xf>
    <xf numFmtId="49" fontId="15" fillId="4" borderId="0" xfId="0" applyNumberFormat="1" applyFont="1" applyFill="1" applyAlignment="1">
      <alignment wrapText="1"/>
    </xf>
    <xf numFmtId="0" fontId="0" fillId="4" borderId="5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49" fontId="11" fillId="12" borderId="1" xfId="0" applyNumberFormat="1" applyFont="1" applyFill="1" applyBorder="1" applyAlignment="1">
      <alignment horizontal="center" vertical="center" wrapText="1"/>
    </xf>
    <xf numFmtId="49" fontId="2" fillId="9" borderId="2" xfId="0" applyNumberFormat="1" applyFont="1" applyFill="1" applyBorder="1" applyAlignment="1">
      <alignment horizontal="center" vertical="center" wrapText="1"/>
    </xf>
    <xf numFmtId="49" fontId="2" fillId="9" borderId="4" xfId="0" applyNumberFormat="1" applyFont="1" applyFill="1" applyBorder="1" applyAlignment="1">
      <alignment horizontal="center" vertical="center" wrapText="1"/>
    </xf>
    <xf numFmtId="49" fontId="2" fillId="9" borderId="3" xfId="0" applyNumberFormat="1" applyFont="1" applyFill="1" applyBorder="1" applyAlignment="1">
      <alignment horizontal="center" vertical="center" wrapText="1"/>
    </xf>
    <xf numFmtId="49" fontId="2" fillId="10" borderId="0" xfId="0" applyNumberFormat="1" applyFont="1" applyFill="1" applyAlignment="1">
      <alignment horizontal="center" vertical="center" wrapText="1"/>
    </xf>
    <xf numFmtId="2" fontId="8" fillId="8" borderId="1" xfId="2" applyNumberFormat="1" applyBorder="1" applyAlignment="1">
      <alignment horizontal="center" vertical="center" wrapText="1"/>
    </xf>
    <xf numFmtId="164" fontId="0" fillId="6" borderId="13" xfId="0" applyNumberFormat="1" applyFill="1" applyBorder="1" applyAlignment="1">
      <alignment horizontal="center" vertical="center" wrapText="1"/>
    </xf>
    <xf numFmtId="1" fontId="0" fillId="13" borderId="1" xfId="0" applyNumberFormat="1" applyFill="1" applyBorder="1" applyAlignment="1">
      <alignment horizontal="center" vertical="center" wrapText="1"/>
    </xf>
    <xf numFmtId="1" fontId="0" fillId="13" borderId="13" xfId="0" applyNumberForma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10" borderId="10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64" fontId="7" fillId="7" borderId="1" xfId="1" applyNumberFormat="1" applyBorder="1"/>
    <xf numFmtId="164" fontId="7" fillId="4" borderId="13" xfId="1" applyNumberFormat="1" applyFill="1" applyBorder="1"/>
    <xf numFmtId="164" fontId="0" fillId="4" borderId="13" xfId="0" applyNumberFormat="1" applyFill="1" applyBorder="1"/>
    <xf numFmtId="164" fontId="8" fillId="8" borderId="15" xfId="2" quotePrefix="1" applyNumberFormat="1" applyAlignment="1">
      <alignment horizontal="center" vertical="center" wrapText="1"/>
    </xf>
    <xf numFmtId="164" fontId="8" fillId="8" borderId="15" xfId="2" quotePrefix="1" applyNumberFormat="1" applyAlignment="1">
      <alignment horizontal="center" vertical="center"/>
    </xf>
    <xf numFmtId="164" fontId="0" fillId="13" borderId="1" xfId="0" applyNumberFormat="1" applyFill="1" applyBorder="1" applyAlignment="1">
      <alignment horizontal="center" vertical="center" wrapText="1"/>
    </xf>
    <xf numFmtId="0" fontId="1" fillId="0" borderId="0" xfId="0" applyFont="1"/>
    <xf numFmtId="0" fontId="7" fillId="7" borderId="15" xfId="1" applyAlignment="1">
      <alignment horizontal="center"/>
    </xf>
    <xf numFmtId="165" fontId="7" fillId="7" borderId="15" xfId="1" applyNumberFormat="1" applyAlignment="1">
      <alignment horizontal="center"/>
    </xf>
    <xf numFmtId="0" fontId="18" fillId="0" borderId="0" xfId="0" applyFont="1"/>
    <xf numFmtId="0" fontId="17" fillId="0" borderId="0" xfId="4"/>
    <xf numFmtId="0" fontId="19" fillId="8" borderId="15" xfId="2" applyFont="1" applyAlignment="1">
      <alignment horizontal="center" vertical="center"/>
    </xf>
    <xf numFmtId="0" fontId="19" fillId="8" borderId="15" xfId="2" applyFont="1" applyAlignment="1">
      <alignment horizontal="left" vertical="center"/>
    </xf>
    <xf numFmtId="2" fontId="19" fillId="8" borderId="15" xfId="2" applyNumberFormat="1" applyFont="1" applyAlignment="1">
      <alignment horizontal="center" vertical="center"/>
    </xf>
    <xf numFmtId="2" fontId="16" fillId="0" borderId="15" xfId="3" applyNumberFormat="1" applyFill="1" applyBorder="1" applyAlignment="1">
      <alignment horizontal="center" vertical="center"/>
    </xf>
    <xf numFmtId="0" fontId="20" fillId="11" borderId="9" xfId="0" applyFont="1" applyFill="1" applyBorder="1" applyAlignment="1">
      <alignment wrapText="1"/>
    </xf>
    <xf numFmtId="0" fontId="20" fillId="11" borderId="9" xfId="0" applyFont="1" applyFill="1" applyBorder="1" applyAlignment="1">
      <alignment horizontal="center" vertical="center" wrapText="1"/>
    </xf>
    <xf numFmtId="49" fontId="20" fillId="11" borderId="0" xfId="0" applyNumberFormat="1" applyFont="1" applyFill="1" applyAlignment="1">
      <alignment horizontal="left" vertical="center" wrapText="1"/>
    </xf>
    <xf numFmtId="0" fontId="20" fillId="11" borderId="11" xfId="0" applyFont="1" applyFill="1" applyBorder="1" applyAlignment="1">
      <alignment horizontal="center" wrapText="1"/>
    </xf>
    <xf numFmtId="0" fontId="20" fillId="11" borderId="0" xfId="0" applyFont="1" applyFill="1" applyAlignment="1">
      <alignment horizontal="center" wrapText="1"/>
    </xf>
    <xf numFmtId="0" fontId="20" fillId="11" borderId="0" xfId="0" applyFont="1" applyFill="1" applyAlignment="1">
      <alignment wrapText="1"/>
    </xf>
    <xf numFmtId="49" fontId="20" fillId="12" borderId="10" xfId="0" applyNumberFormat="1" applyFont="1" applyFill="1" applyBorder="1" applyAlignment="1">
      <alignment horizontal="left" vertical="center" wrapText="1"/>
    </xf>
    <xf numFmtId="0" fontId="20" fillId="11" borderId="11" xfId="0" applyFont="1" applyFill="1" applyBorder="1" applyAlignment="1">
      <alignment horizontal="center" vertical="center" wrapText="1"/>
    </xf>
    <xf numFmtId="0" fontId="20" fillId="11" borderId="0" xfId="0" applyFont="1" applyFill="1" applyAlignment="1">
      <alignment horizontal="center" vertical="center" wrapText="1"/>
    </xf>
    <xf numFmtId="0" fontId="20" fillId="4" borderId="11" xfId="0" applyFont="1" applyFill="1" applyBorder="1" applyAlignment="1">
      <alignment wrapText="1"/>
    </xf>
    <xf numFmtId="0" fontId="20" fillId="11" borderId="5" xfId="0" applyFont="1" applyFill="1" applyBorder="1" applyAlignment="1">
      <alignment wrapText="1"/>
    </xf>
    <xf numFmtId="0" fontId="20" fillId="11" borderId="7" xfId="0" applyFont="1" applyFill="1" applyBorder="1" applyAlignment="1">
      <alignment horizontal="center" wrapText="1"/>
    </xf>
    <xf numFmtId="0" fontId="20" fillId="11" borderId="12" xfId="0" applyFont="1" applyFill="1" applyBorder="1" applyAlignment="1">
      <alignment wrapText="1"/>
    </xf>
    <xf numFmtId="0" fontId="20" fillId="0" borderId="0" xfId="0" applyFont="1" applyAlignment="1">
      <alignment wrapText="1"/>
    </xf>
    <xf numFmtId="49" fontId="20" fillId="11" borderId="11" xfId="0" applyNumberFormat="1" applyFont="1" applyFill="1" applyBorder="1" applyAlignment="1">
      <alignment horizontal="left" vertical="center" wrapText="1"/>
    </xf>
    <xf numFmtId="0" fontId="20" fillId="11" borderId="12" xfId="0" applyFont="1" applyFill="1" applyBorder="1" applyAlignment="1">
      <alignment horizontal="center" wrapText="1"/>
    </xf>
    <xf numFmtId="49" fontId="20" fillId="3" borderId="6" xfId="0" applyNumberFormat="1" applyFont="1" applyFill="1" applyBorder="1" applyAlignment="1">
      <alignment horizontal="left" vertical="center" wrapText="1"/>
    </xf>
    <xf numFmtId="0" fontId="1" fillId="11" borderId="10" xfId="0" applyFont="1" applyFill="1" applyBorder="1" applyAlignment="1">
      <alignment horizontal="left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wrapText="1"/>
    </xf>
    <xf numFmtId="49" fontId="21" fillId="11" borderId="11" xfId="0" applyNumberFormat="1" applyFont="1" applyFill="1" applyBorder="1" applyAlignment="1">
      <alignment horizontal="center" wrapText="1"/>
    </xf>
    <xf numFmtId="49" fontId="20" fillId="11" borderId="0" xfId="0" applyNumberFormat="1" applyFont="1" applyFill="1" applyAlignment="1">
      <alignment horizontal="center" wrapText="1"/>
    </xf>
    <xf numFmtId="0" fontId="20" fillId="4" borderId="6" xfId="0" applyFont="1" applyFill="1" applyBorder="1" applyAlignment="1">
      <alignment horizontal="center" vertical="center" wrapText="1"/>
    </xf>
    <xf numFmtId="49" fontId="20" fillId="2" borderId="6" xfId="0" applyNumberFormat="1" applyFont="1" applyFill="1" applyBorder="1" applyAlignment="1">
      <alignment horizontal="left" vertical="center" wrapText="1"/>
    </xf>
    <xf numFmtId="49" fontId="20" fillId="11" borderId="10" xfId="0" applyNumberFormat="1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wrapText="1"/>
    </xf>
    <xf numFmtId="0" fontId="20" fillId="11" borderId="10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9" fontId="20" fillId="12" borderId="1" xfId="0" applyNumberFormat="1" applyFont="1" applyFill="1" applyBorder="1" applyAlignment="1">
      <alignment horizontal="center" vertical="center" wrapText="1"/>
    </xf>
    <xf numFmtId="164" fontId="1" fillId="12" borderId="1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/>
    <xf numFmtId="0" fontId="0" fillId="4" borderId="11" xfId="0" applyFill="1" applyBorder="1"/>
    <xf numFmtId="0" fontId="20" fillId="11" borderId="8" xfId="0" applyFont="1" applyFill="1" applyBorder="1" applyAlignment="1">
      <alignment horizontal="center" vertical="center" wrapText="1"/>
    </xf>
    <xf numFmtId="0" fontId="2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49" fontId="20" fillId="12" borderId="12" xfId="0" applyNumberFormat="1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wrapText="1"/>
    </xf>
    <xf numFmtId="49" fontId="20" fillId="11" borderId="0" xfId="0" applyNumberFormat="1" applyFont="1" applyFill="1" applyAlignment="1">
      <alignment horizontal="center" vertical="center" wrapText="1"/>
    </xf>
    <xf numFmtId="49" fontId="20" fillId="11" borderId="0" xfId="0" applyNumberFormat="1" applyFont="1" applyFill="1" applyAlignment="1">
      <alignment wrapText="1"/>
    </xf>
    <xf numFmtId="0" fontId="20" fillId="11" borderId="0" xfId="0" applyFont="1" applyFill="1" applyAlignment="1">
      <alignment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0" fillId="11" borderId="0" xfId="0" applyFont="1" applyFill="1" applyAlignment="1">
      <alignment horizontal="center" vertical="center" wrapText="1"/>
    </xf>
    <xf numFmtId="49" fontId="20" fillId="12" borderId="0" xfId="0" applyNumberFormat="1" applyFont="1" applyFill="1" applyAlignment="1">
      <alignment horizontal="center" vertical="center" wrapText="1"/>
    </xf>
    <xf numFmtId="0" fontId="20" fillId="12" borderId="0" xfId="0" applyFont="1" applyFill="1" applyAlignment="1">
      <alignment wrapText="1"/>
    </xf>
    <xf numFmtId="49" fontId="20" fillId="12" borderId="11" xfId="0" applyNumberFormat="1" applyFont="1" applyFill="1" applyBorder="1" applyAlignment="1">
      <alignment horizontal="center" vertical="center" wrapText="1"/>
    </xf>
    <xf numFmtId="0" fontId="20" fillId="12" borderId="6" xfId="0" applyFont="1" applyFill="1" applyBorder="1" applyAlignment="1">
      <alignment wrapText="1"/>
    </xf>
    <xf numFmtId="0" fontId="20" fillId="12" borderId="10" xfId="0" applyFont="1" applyFill="1" applyBorder="1" applyAlignment="1">
      <alignment wrapText="1"/>
    </xf>
    <xf numFmtId="49" fontId="20" fillId="12" borderId="0" xfId="0" applyNumberFormat="1" applyFont="1" applyFill="1" applyAlignment="1">
      <alignment horizontal="left" vertical="center" wrapText="1"/>
    </xf>
    <xf numFmtId="49" fontId="20" fillId="12" borderId="0" xfId="0" applyNumberFormat="1" applyFont="1" applyFill="1" applyAlignment="1">
      <alignment horizontal="left" vertical="center"/>
    </xf>
    <xf numFmtId="0" fontId="20" fillId="12" borderId="0" xfId="0" applyFont="1" applyFill="1" applyAlignment="1">
      <alignment horizontal="left" vertical="center"/>
    </xf>
    <xf numFmtId="0" fontId="8" fillId="8" borderId="16" xfId="2" applyBorder="1" applyAlignment="1">
      <alignment horizontal="center" vertical="center" wrapText="1"/>
    </xf>
    <xf numFmtId="0" fontId="8" fillId="8" borderId="17" xfId="2" applyBorder="1" applyAlignment="1">
      <alignment horizontal="center" vertical="center" wrapText="1"/>
    </xf>
    <xf numFmtId="0" fontId="20" fillId="11" borderId="9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49" fontId="20" fillId="11" borderId="0" xfId="0" applyNumberFormat="1" applyFont="1" applyFill="1" applyAlignment="1"/>
    <xf numFmtId="0" fontId="1" fillId="0" borderId="0" xfId="0" applyFont="1" applyAlignment="1"/>
    <xf numFmtId="1" fontId="12" fillId="4" borderId="9" xfId="0" applyNumberFormat="1" applyFont="1" applyFill="1" applyBorder="1" applyAlignment="1">
      <alignment horizontal="center" vertical="center" wrapText="1"/>
    </xf>
    <xf numFmtId="1" fontId="12" fillId="4" borderId="0" xfId="0" applyNumberFormat="1" applyFont="1" applyFill="1" applyAlignment="1">
      <alignment horizontal="center" vertical="center" wrapText="1"/>
    </xf>
    <xf numFmtId="0" fontId="12" fillId="4" borderId="10" xfId="0" applyFont="1" applyFill="1" applyBorder="1" applyAlignment="1">
      <alignment wrapText="1"/>
    </xf>
    <xf numFmtId="49" fontId="2" fillId="12" borderId="1" xfId="0" applyNumberFormat="1" applyFont="1" applyFill="1" applyBorder="1" applyAlignment="1">
      <alignment horizontal="left" vertical="top" wrapText="1"/>
    </xf>
    <xf numFmtId="0" fontId="0" fillId="12" borderId="1" xfId="0" applyFill="1" applyBorder="1" applyAlignment="1">
      <alignment horizontal="left" vertical="top" wrapText="1"/>
    </xf>
    <xf numFmtId="49" fontId="2" fillId="12" borderId="12" xfId="0" applyNumberFormat="1" applyFont="1" applyFill="1" applyBorder="1" applyAlignment="1">
      <alignment horizontal="left" vertical="center" wrapText="1"/>
    </xf>
    <xf numFmtId="0" fontId="2" fillId="12" borderId="8" xfId="0" applyFont="1" applyFill="1" applyBorder="1" applyAlignment="1">
      <alignment horizontal="left" vertical="center" wrapText="1"/>
    </xf>
    <xf numFmtId="49" fontId="0" fillId="4" borderId="14" xfId="0" applyNumberFormat="1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wrapText="1"/>
    </xf>
    <xf numFmtId="2" fontId="8" fillId="8" borderId="2" xfId="2" applyNumberFormat="1" applyBorder="1" applyAlignment="1">
      <alignment horizontal="center" vertical="center" wrapText="1"/>
    </xf>
    <xf numFmtId="2" fontId="8" fillId="8" borderId="4" xfId="2" applyNumberFormat="1" applyBorder="1" applyAlignment="1">
      <alignment horizontal="center" vertical="center" wrapText="1"/>
    </xf>
    <xf numFmtId="0" fontId="8" fillId="8" borderId="3" xfId="2" applyBorder="1" applyAlignment="1">
      <alignment wrapText="1"/>
    </xf>
    <xf numFmtId="0" fontId="2" fillId="12" borderId="1" xfId="0" applyFont="1" applyFill="1" applyBorder="1" applyAlignment="1">
      <alignment horizontal="left" vertical="top" wrapText="1"/>
    </xf>
    <xf numFmtId="1" fontId="0" fillId="4" borderId="9" xfId="0" applyNumberForma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1" fontId="0" fillId="4" borderId="5" xfId="0" applyNumberFormat="1" applyFill="1" applyBorder="1" applyAlignment="1">
      <alignment horizontal="center" vertical="center" wrapText="1"/>
    </xf>
    <xf numFmtId="1" fontId="0" fillId="4" borderId="11" xfId="0" applyNumberFormat="1" applyFill="1" applyBorder="1" applyAlignment="1">
      <alignment horizontal="center" vertical="center" wrapText="1"/>
    </xf>
    <xf numFmtId="1" fontId="0" fillId="4" borderId="6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49" fontId="2" fillId="4" borderId="2" xfId="0" applyNumberFormat="1" applyFont="1" applyFill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2" fontId="8" fillId="8" borderId="1" xfId="2" applyNumberFormat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49" fontId="20" fillId="3" borderId="12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wrapText="1"/>
    </xf>
    <xf numFmtId="49" fontId="20" fillId="3" borderId="0" xfId="0" applyNumberFormat="1" applyFont="1" applyFill="1" applyAlignment="1">
      <alignment horizontal="left" vertical="center" wrapText="1"/>
    </xf>
    <xf numFmtId="49" fontId="20" fillId="3" borderId="0" xfId="0" applyNumberFormat="1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49" fontId="20" fillId="11" borderId="11" xfId="0" applyNumberFormat="1" applyFont="1" applyFill="1" applyBorder="1" applyAlignment="1">
      <alignment horizontal="left" vertical="center" wrapText="1"/>
    </xf>
    <xf numFmtId="0" fontId="1" fillId="11" borderId="0" xfId="0" applyFont="1" applyFill="1" applyAlignment="1">
      <alignment horizontal="left" wrapText="1"/>
    </xf>
    <xf numFmtId="49" fontId="20" fillId="3" borderId="11" xfId="0" applyNumberFormat="1" applyFont="1" applyFill="1" applyBorder="1" applyAlignment="1">
      <alignment horizontal="center" vertical="center" wrapText="1"/>
    </xf>
    <xf numFmtId="49" fontId="20" fillId="3" borderId="0" xfId="0" applyNumberFormat="1" applyFont="1" applyFill="1" applyAlignment="1">
      <alignment horizontal="center" vertical="center" wrapText="1"/>
    </xf>
    <xf numFmtId="0" fontId="20" fillId="3" borderId="6" xfId="0" applyFont="1" applyFill="1" applyBorder="1" applyAlignment="1">
      <alignment wrapText="1"/>
    </xf>
    <xf numFmtId="0" fontId="20" fillId="3" borderId="10" xfId="0" applyFont="1" applyFill="1" applyBorder="1" applyAlignment="1">
      <alignment wrapText="1"/>
    </xf>
    <xf numFmtId="0" fontId="20" fillId="3" borderId="0" xfId="0" applyFont="1" applyFill="1" applyAlignment="1">
      <alignment wrapText="1"/>
    </xf>
    <xf numFmtId="49" fontId="20" fillId="11" borderId="9" xfId="0" applyNumberFormat="1" applyFont="1" applyFill="1" applyBorder="1" applyAlignment="1"/>
    <xf numFmtId="0" fontId="1" fillId="0" borderId="9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8" borderId="1" xfId="2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2" fontId="8" fillId="8" borderId="3" xfId="2" applyNumberFormat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left" vertical="top" wrapText="1"/>
    </xf>
    <xf numFmtId="49" fontId="2" fillId="3" borderId="7" xfId="0" applyNumberFormat="1" applyFont="1" applyFill="1" applyBorder="1" applyAlignment="1">
      <alignment horizontal="left" vertical="top" wrapText="1"/>
    </xf>
    <xf numFmtId="49" fontId="2" fillId="3" borderId="11" xfId="0" applyNumberFormat="1" applyFont="1" applyFill="1" applyBorder="1" applyAlignment="1">
      <alignment horizontal="left" vertical="top" wrapText="1"/>
    </xf>
    <xf numFmtId="49" fontId="2" fillId="3" borderId="0" xfId="0" applyNumberFormat="1" applyFont="1" applyFill="1" applyBorder="1" applyAlignment="1">
      <alignment horizontal="left" vertical="top" wrapText="1"/>
    </xf>
    <xf numFmtId="49" fontId="2" fillId="3" borderId="12" xfId="0" applyNumberFormat="1" applyFont="1" applyFill="1" applyBorder="1" applyAlignment="1">
      <alignment horizontal="left" vertical="top" wrapText="1"/>
    </xf>
    <xf numFmtId="49" fontId="2" fillId="3" borderId="6" xfId="0" applyNumberFormat="1" applyFont="1" applyFill="1" applyBorder="1" applyAlignment="1">
      <alignment horizontal="left" vertical="top" wrapText="1"/>
    </xf>
    <xf numFmtId="49" fontId="2" fillId="3" borderId="10" xfId="0" applyNumberFormat="1" applyFont="1" applyFill="1" applyBorder="1" applyAlignment="1">
      <alignment horizontal="left" vertical="top" wrapText="1"/>
    </xf>
    <xf numFmtId="49" fontId="2" fillId="3" borderId="8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49" fontId="2" fillId="3" borderId="3" xfId="0" applyNumberFormat="1" applyFont="1" applyFill="1" applyBorder="1" applyAlignment="1">
      <alignment horizontal="left" vertical="center" wrapText="1"/>
    </xf>
    <xf numFmtId="49" fontId="20" fillId="2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wrapText="1"/>
    </xf>
    <xf numFmtId="0" fontId="2" fillId="2" borderId="2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49" fontId="20" fillId="2" borderId="0" xfId="0" applyNumberFormat="1" applyFont="1" applyFill="1" applyAlignment="1">
      <alignment vertical="center" wrapText="1"/>
    </xf>
    <xf numFmtId="0" fontId="20" fillId="2" borderId="10" xfId="0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horizontal="left" vertical="top" wrapText="1"/>
    </xf>
    <xf numFmtId="0" fontId="2" fillId="0" borderId="9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2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0" fillId="11" borderId="0" xfId="0" applyFont="1" applyFill="1" applyAlignment="1">
      <alignment horizontal="right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10" xfId="0" applyFont="1" applyBorder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20" fillId="11" borderId="11" xfId="0" applyFont="1" applyFill="1" applyBorder="1" applyAlignment="1">
      <alignment horizontal="center" wrapText="1"/>
    </xf>
    <xf numFmtId="0" fontId="1" fillId="11" borderId="0" xfId="0" applyFont="1" applyFill="1" applyAlignment="1">
      <alignment horizontal="center" wrapText="1"/>
    </xf>
    <xf numFmtId="49" fontId="13" fillId="4" borderId="6" xfId="0" applyNumberFormat="1" applyFont="1" applyFill="1" applyBorder="1" applyAlignment="1">
      <alignment horizontal="left" vertical="center" wrapText="1"/>
    </xf>
    <xf numFmtId="49" fontId="14" fillId="0" borderId="10" xfId="0" applyNumberFormat="1" applyFont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8" fillId="8" borderId="18" xfId="2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0" fillId="11" borderId="10" xfId="0" applyNumberFormat="1" applyFont="1" applyFill="1" applyBorder="1" applyAlignment="1">
      <alignment wrapText="1"/>
    </xf>
    <xf numFmtId="49" fontId="20" fillId="2" borderId="11" xfId="0" applyNumberFormat="1" applyFont="1" applyFill="1" applyBorder="1" applyAlignment="1">
      <alignment horizontal="center" vertical="center" wrapText="1"/>
    </xf>
    <xf numFmtId="49" fontId="20" fillId="2" borderId="0" xfId="0" applyNumberFormat="1" applyFont="1" applyFill="1" applyAlignment="1">
      <alignment horizontal="center" vertical="center" wrapText="1"/>
    </xf>
    <xf numFmtId="0" fontId="20" fillId="2" borderId="6" xfId="0" applyFont="1" applyFill="1" applyBorder="1" applyAlignment="1">
      <alignment wrapText="1"/>
    </xf>
    <xf numFmtId="0" fontId="20" fillId="2" borderId="10" xfId="0" applyFont="1" applyFill="1" applyBorder="1" applyAlignment="1">
      <alignment wrapText="1"/>
    </xf>
  </cellXfs>
  <cellStyles count="5">
    <cellStyle name="Hyperlinkki" xfId="4" builtinId="8"/>
    <cellStyle name="Laskenta" xfId="2" builtinId="22"/>
    <cellStyle name="Normaali" xfId="0" builtinId="0"/>
    <cellStyle name="Selittävä teksti" xfId="3" builtinId="53"/>
    <cellStyle name="Syöttö" xfId="1" builtinId="2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26</xdr:row>
      <xdr:rowOff>47626</xdr:rowOff>
    </xdr:from>
    <xdr:to>
      <xdr:col>9</xdr:col>
      <xdr:colOff>487456</xdr:colOff>
      <xdr:row>31</xdr:row>
      <xdr:rowOff>142876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F49E4082-ADF1-C113-3DF8-3E1FF2861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5000626"/>
          <a:ext cx="5392830" cy="10477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182185</xdr:colOff>
      <xdr:row>34</xdr:row>
      <xdr:rowOff>120814</xdr:rowOff>
    </xdr:from>
    <xdr:to>
      <xdr:col>9</xdr:col>
      <xdr:colOff>476250</xdr:colOff>
      <xdr:row>38</xdr:row>
      <xdr:rowOff>117482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4E3B8214-1F6C-6B6B-48D8-C3BC9A10B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185" y="6597814"/>
          <a:ext cx="5351840" cy="75866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ro.gronmark@pori.f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157C-3E9F-4C8D-8AAF-02183AB698DC}">
  <dimension ref="B1:F53"/>
  <sheetViews>
    <sheetView topLeftCell="A24" workbookViewId="0">
      <selection activeCell="B55" sqref="B55"/>
    </sheetView>
  </sheetViews>
  <sheetFormatPr defaultRowHeight="14.5" x14ac:dyDescent="0.35"/>
  <cols>
    <col min="1" max="1" width="1.7265625" customWidth="1"/>
  </cols>
  <sheetData>
    <row r="1" spans="2:6" x14ac:dyDescent="0.35">
      <c r="B1" s="107" t="s">
        <v>0</v>
      </c>
    </row>
    <row r="2" spans="2:6" x14ac:dyDescent="0.35">
      <c r="B2" s="110" t="s">
        <v>1</v>
      </c>
    </row>
    <row r="3" spans="2:6" x14ac:dyDescent="0.35">
      <c r="B3" t="s">
        <v>2</v>
      </c>
    </row>
    <row r="4" spans="2:6" x14ac:dyDescent="0.35">
      <c r="B4" t="s">
        <v>3</v>
      </c>
    </row>
    <row r="6" spans="2:6" x14ac:dyDescent="0.35">
      <c r="B6" s="107" t="s">
        <v>4</v>
      </c>
    </row>
    <row r="7" spans="2:6" x14ac:dyDescent="0.35">
      <c r="B7" t="s">
        <v>5</v>
      </c>
    </row>
    <row r="8" spans="2:6" x14ac:dyDescent="0.35">
      <c r="B8" t="s">
        <v>6</v>
      </c>
    </row>
    <row r="9" spans="2:6" x14ac:dyDescent="0.35">
      <c r="B9" t="s">
        <v>7</v>
      </c>
    </row>
    <row r="10" spans="2:6" x14ac:dyDescent="0.35">
      <c r="B10" t="s">
        <v>8</v>
      </c>
    </row>
    <row r="12" spans="2:6" x14ac:dyDescent="0.35">
      <c r="B12" s="107" t="s">
        <v>9</v>
      </c>
    </row>
    <row r="13" spans="2:6" x14ac:dyDescent="0.35">
      <c r="B13" s="13" t="s">
        <v>10</v>
      </c>
      <c r="C13" s="13"/>
      <c r="D13" s="13" t="s">
        <v>11</v>
      </c>
      <c r="E13" s="13"/>
      <c r="F13" s="13" t="s">
        <v>12</v>
      </c>
    </row>
    <row r="14" spans="2:6" x14ac:dyDescent="0.35">
      <c r="B14" t="s">
        <v>13</v>
      </c>
    </row>
    <row r="15" spans="2:6" x14ac:dyDescent="0.35">
      <c r="B15" t="s">
        <v>14</v>
      </c>
    </row>
    <row r="16" spans="2:6" x14ac:dyDescent="0.35">
      <c r="B16" t="s">
        <v>15</v>
      </c>
    </row>
    <row r="17" spans="2:2" x14ac:dyDescent="0.35">
      <c r="B17" t="s">
        <v>16</v>
      </c>
    </row>
    <row r="19" spans="2:2" x14ac:dyDescent="0.35">
      <c r="B19" s="110" t="s">
        <v>17</v>
      </c>
    </row>
    <row r="20" spans="2:2" x14ac:dyDescent="0.35">
      <c r="B20" t="s">
        <v>18</v>
      </c>
    </row>
    <row r="21" spans="2:2" x14ac:dyDescent="0.35">
      <c r="B21" t="s">
        <v>19</v>
      </c>
    </row>
    <row r="22" spans="2:2" x14ac:dyDescent="0.35">
      <c r="B22" t="s">
        <v>20</v>
      </c>
    </row>
    <row r="24" spans="2:2" x14ac:dyDescent="0.35">
      <c r="B24" t="s">
        <v>21</v>
      </c>
    </row>
    <row r="25" spans="2:2" x14ac:dyDescent="0.35">
      <c r="B25" t="s">
        <v>22</v>
      </c>
    </row>
    <row r="26" spans="2:2" x14ac:dyDescent="0.35">
      <c r="B26" s="13" t="s">
        <v>23</v>
      </c>
    </row>
    <row r="34" spans="2:2" x14ac:dyDescent="0.35">
      <c r="B34" s="13" t="s">
        <v>24</v>
      </c>
    </row>
    <row r="41" spans="2:2" x14ac:dyDescent="0.35">
      <c r="B41" s="153" t="s">
        <v>25</v>
      </c>
    </row>
    <row r="42" spans="2:2" x14ac:dyDescent="0.35">
      <c r="B42" t="s">
        <v>26</v>
      </c>
    </row>
    <row r="43" spans="2:2" x14ac:dyDescent="0.35">
      <c r="B43" t="s">
        <v>27</v>
      </c>
    </row>
    <row r="44" spans="2:2" x14ac:dyDescent="0.35">
      <c r="B44" t="s">
        <v>28</v>
      </c>
    </row>
    <row r="45" spans="2:2" x14ac:dyDescent="0.35">
      <c r="B45" t="s">
        <v>29</v>
      </c>
    </row>
    <row r="46" spans="2:2" x14ac:dyDescent="0.35">
      <c r="B46" t="s">
        <v>30</v>
      </c>
    </row>
    <row r="47" spans="2:2" x14ac:dyDescent="0.35">
      <c r="B47" t="s">
        <v>31</v>
      </c>
    </row>
    <row r="48" spans="2:2" x14ac:dyDescent="0.35">
      <c r="B48" t="s">
        <v>32</v>
      </c>
    </row>
    <row r="49" spans="2:2" x14ac:dyDescent="0.35">
      <c r="B49" t="s">
        <v>33</v>
      </c>
    </row>
    <row r="51" spans="2:2" x14ac:dyDescent="0.35">
      <c r="B51" t="s">
        <v>34</v>
      </c>
    </row>
    <row r="52" spans="2:2" x14ac:dyDescent="0.35">
      <c r="B52" t="s">
        <v>35</v>
      </c>
    </row>
    <row r="53" spans="2:2" x14ac:dyDescent="0.35">
      <c r="B53" s="111" t="s">
        <v>36</v>
      </c>
    </row>
  </sheetData>
  <hyperlinks>
    <hyperlink ref="B53" r:id="rId1" xr:uid="{ABEC5303-8CB2-445A-8682-C3D82EAC0CFE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0320B-050B-4B03-8EAD-501DB47B6F90}">
  <dimension ref="A1:L28"/>
  <sheetViews>
    <sheetView topLeftCell="A15" workbookViewId="0">
      <selection activeCell="C33" sqref="C33"/>
    </sheetView>
  </sheetViews>
  <sheetFormatPr defaultRowHeight="14.5" x14ac:dyDescent="0.35"/>
  <cols>
    <col min="5" max="5" width="3.453125" customWidth="1"/>
    <col min="7" max="9" width="8.453125" customWidth="1"/>
    <col min="10" max="10" width="7.81640625" customWidth="1"/>
    <col min="11" max="11" width="7.7265625" customWidth="1"/>
  </cols>
  <sheetData>
    <row r="1" spans="1:12" ht="21" x14ac:dyDescent="0.5">
      <c r="A1" s="5" t="s">
        <v>37</v>
      </c>
    </row>
    <row r="2" spans="1:12" ht="21" x14ac:dyDescent="0.5">
      <c r="A2" s="5"/>
    </row>
    <row r="3" spans="1:12" x14ac:dyDescent="0.35">
      <c r="A3" s="7" t="s">
        <v>38</v>
      </c>
    </row>
    <row r="5" spans="1:12" x14ac:dyDescent="0.35">
      <c r="A5" s="7" t="s">
        <v>39</v>
      </c>
    </row>
    <row r="6" spans="1:12" x14ac:dyDescent="0.35">
      <c r="A6" s="6" t="s">
        <v>40</v>
      </c>
    </row>
    <row r="7" spans="1:12" x14ac:dyDescent="0.35">
      <c r="A7" t="s">
        <v>41</v>
      </c>
    </row>
    <row r="9" spans="1:12" x14ac:dyDescent="0.35">
      <c r="A9" s="11" t="s">
        <v>42</v>
      </c>
      <c r="B9" s="13" t="s">
        <v>43</v>
      </c>
    </row>
    <row r="10" spans="1:12" x14ac:dyDescent="0.35">
      <c r="A10" s="10" t="s">
        <v>44</v>
      </c>
      <c r="B10" s="13" t="s">
        <v>45</v>
      </c>
    </row>
    <row r="12" spans="1:12" x14ac:dyDescent="0.35">
      <c r="A12" s="14" t="s">
        <v>46</v>
      </c>
      <c r="B12" s="15"/>
      <c r="C12" s="15"/>
      <c r="D12" s="15"/>
      <c r="E12" s="15"/>
      <c r="F12" s="27" t="s">
        <v>47</v>
      </c>
      <c r="G12" s="28"/>
      <c r="H12" s="18" t="s">
        <v>48</v>
      </c>
      <c r="I12" s="19"/>
      <c r="J12" s="157" t="s">
        <v>49</v>
      </c>
      <c r="K12" s="157"/>
      <c r="L12" s="22" t="s">
        <v>50</v>
      </c>
    </row>
    <row r="13" spans="1:12" x14ac:dyDescent="0.35">
      <c r="A13" s="14"/>
      <c r="B13" s="15"/>
      <c r="C13" s="15"/>
      <c r="D13" s="15"/>
      <c r="E13" s="15"/>
      <c r="F13" s="31" t="s">
        <v>51</v>
      </c>
      <c r="G13" s="32"/>
      <c r="H13" s="108" t="s">
        <v>52</v>
      </c>
      <c r="I13" s="33" t="s">
        <v>53</v>
      </c>
      <c r="J13" s="112" t="s">
        <v>52</v>
      </c>
      <c r="K13" s="34" t="s">
        <v>53</v>
      </c>
      <c r="L13" s="34" t="s">
        <v>52</v>
      </c>
    </row>
    <row r="14" spans="1:12" x14ac:dyDescent="0.35">
      <c r="A14" s="15" t="s">
        <v>54</v>
      </c>
      <c r="B14" s="15"/>
      <c r="C14" s="15"/>
      <c r="D14" s="15"/>
      <c r="E14" s="15"/>
      <c r="F14" s="35" t="s">
        <v>55</v>
      </c>
      <c r="G14" s="36"/>
      <c r="H14" s="108" t="s">
        <v>56</v>
      </c>
      <c r="I14" s="37" t="s">
        <v>56</v>
      </c>
      <c r="J14" s="113" t="s">
        <v>57</v>
      </c>
      <c r="K14" s="38"/>
      <c r="L14" s="38"/>
    </row>
    <row r="15" spans="1:12" x14ac:dyDescent="0.35">
      <c r="A15" s="14" t="s">
        <v>58</v>
      </c>
      <c r="B15" s="15"/>
      <c r="C15" s="15"/>
      <c r="D15" s="15"/>
      <c r="E15" s="15"/>
      <c r="F15" s="101">
        <v>460</v>
      </c>
      <c r="G15" s="29" t="s">
        <v>59</v>
      </c>
      <c r="H15" s="109">
        <v>1.59375</v>
      </c>
      <c r="I15" s="12">
        <f>H15/5</f>
        <v>0.31874999999999998</v>
      </c>
      <c r="J15" s="114">
        <f>H15*24</f>
        <v>38.25</v>
      </c>
      <c r="K15" s="22">
        <f>J15/5</f>
        <v>7.65</v>
      </c>
      <c r="L15" s="22">
        <f>J15/K15/5</f>
        <v>1</v>
      </c>
    </row>
    <row r="16" spans="1:12" x14ac:dyDescent="0.35">
      <c r="A16" s="14" t="s">
        <v>60</v>
      </c>
      <c r="B16" s="15"/>
      <c r="C16" s="15"/>
      <c r="D16" s="15"/>
      <c r="E16" s="15"/>
      <c r="F16" s="101">
        <v>320</v>
      </c>
      <c r="G16" s="30" t="s">
        <v>61</v>
      </c>
      <c r="H16" s="109">
        <v>1.59375</v>
      </c>
      <c r="I16" s="12">
        <f>H16/5</f>
        <v>0.31874999999999998</v>
      </c>
      <c r="J16" s="114">
        <f>H16*24</f>
        <v>38.25</v>
      </c>
      <c r="K16" s="22">
        <f>J16/5</f>
        <v>7.65</v>
      </c>
      <c r="L16" s="22">
        <f t="shared" ref="L16:L23" si="0">J16/K16/5</f>
        <v>1</v>
      </c>
    </row>
    <row r="17" spans="1:12" x14ac:dyDescent="0.35">
      <c r="A17" s="14" t="s">
        <v>62</v>
      </c>
      <c r="B17" s="15"/>
      <c r="C17" s="15"/>
      <c r="D17" s="15"/>
      <c r="E17" s="15"/>
      <c r="F17" s="102"/>
      <c r="G17" s="16"/>
      <c r="H17" s="109"/>
      <c r="I17" s="20"/>
      <c r="J17" s="115"/>
      <c r="K17" s="22"/>
      <c r="L17" s="22"/>
    </row>
    <row r="18" spans="1:12" x14ac:dyDescent="0.35">
      <c r="A18" s="14" t="s">
        <v>63</v>
      </c>
      <c r="B18" s="15"/>
      <c r="C18" s="15"/>
      <c r="D18" s="15"/>
      <c r="E18" s="15"/>
      <c r="F18" s="101">
        <v>2100</v>
      </c>
      <c r="G18" s="29" t="s">
        <v>59</v>
      </c>
      <c r="H18" s="109">
        <v>1.59375</v>
      </c>
      <c r="I18" s="12">
        <f>H18/5</f>
        <v>0.31874999999999998</v>
      </c>
      <c r="J18" s="114">
        <f>H18*24</f>
        <v>38.25</v>
      </c>
      <c r="K18" s="22">
        <f>J18/5</f>
        <v>7.65</v>
      </c>
      <c r="L18" s="22">
        <f t="shared" si="0"/>
        <v>1</v>
      </c>
    </row>
    <row r="19" spans="1:12" x14ac:dyDescent="0.35">
      <c r="A19" s="14" t="s">
        <v>64</v>
      </c>
      <c r="B19" s="15"/>
      <c r="C19" s="15"/>
      <c r="D19" s="15"/>
      <c r="E19" s="15"/>
      <c r="F19" s="101">
        <v>2270</v>
      </c>
      <c r="G19" s="30" t="s">
        <v>61</v>
      </c>
      <c r="H19" s="109">
        <v>1.59375</v>
      </c>
      <c r="I19" s="12">
        <f>H19/5</f>
        <v>0.31874999999999998</v>
      </c>
      <c r="J19" s="114">
        <f>H19*24</f>
        <v>38.25</v>
      </c>
      <c r="K19" s="22">
        <f>J19/5</f>
        <v>7.65</v>
      </c>
      <c r="L19" s="22">
        <f t="shared" si="0"/>
        <v>1</v>
      </c>
    </row>
    <row r="20" spans="1:12" x14ac:dyDescent="0.35">
      <c r="A20" s="14" t="s">
        <v>65</v>
      </c>
      <c r="B20" s="15"/>
      <c r="C20" s="15"/>
      <c r="D20" s="15"/>
      <c r="E20" s="15"/>
      <c r="F20" s="39"/>
      <c r="G20" s="16"/>
      <c r="H20" s="109"/>
      <c r="I20" s="20"/>
      <c r="J20" s="115"/>
      <c r="K20" s="22"/>
      <c r="L20" s="22"/>
    </row>
    <row r="21" spans="1:12" x14ac:dyDescent="0.35">
      <c r="A21" s="14" t="s">
        <v>66</v>
      </c>
      <c r="B21" s="15"/>
      <c r="C21" s="15"/>
      <c r="D21" s="15"/>
      <c r="E21" s="15"/>
      <c r="F21" s="101">
        <v>670</v>
      </c>
      <c r="G21" s="17" t="s">
        <v>59</v>
      </c>
      <c r="H21" s="109">
        <v>1.5729166666666667</v>
      </c>
      <c r="I21" s="12">
        <f>H21/5</f>
        <v>0.31458333333333333</v>
      </c>
      <c r="J21" s="114">
        <f>H21*24</f>
        <v>37.75</v>
      </c>
      <c r="K21" s="22">
        <f>J21/5</f>
        <v>7.55</v>
      </c>
      <c r="L21" s="22">
        <f t="shared" si="0"/>
        <v>1</v>
      </c>
    </row>
    <row r="22" spans="1:12" x14ac:dyDescent="0.35">
      <c r="A22" s="14" t="s">
        <v>67</v>
      </c>
      <c r="B22" s="15"/>
      <c r="C22" s="15"/>
      <c r="D22" s="15"/>
      <c r="E22" s="15"/>
      <c r="F22" s="103"/>
      <c r="G22" s="15"/>
      <c r="H22" s="109"/>
      <c r="I22" s="21"/>
      <c r="J22" s="115"/>
      <c r="K22" s="22"/>
      <c r="L22" s="22"/>
    </row>
    <row r="23" spans="1:12" x14ac:dyDescent="0.35">
      <c r="A23" s="14" t="s">
        <v>68</v>
      </c>
      <c r="B23" s="15"/>
      <c r="C23" s="15"/>
      <c r="D23" s="15"/>
      <c r="E23" s="15"/>
      <c r="F23" s="101">
        <v>780</v>
      </c>
      <c r="G23" s="17" t="s">
        <v>59</v>
      </c>
      <c r="H23" s="109">
        <v>1.5729166666666667</v>
      </c>
      <c r="I23" s="12">
        <f>H23/5</f>
        <v>0.31458333333333333</v>
      </c>
      <c r="J23" s="114">
        <f>H23*24</f>
        <v>37.75</v>
      </c>
      <c r="K23" s="22">
        <f>J23/5</f>
        <v>7.55</v>
      </c>
      <c r="L23" s="22">
        <f t="shared" si="0"/>
        <v>1</v>
      </c>
    </row>
    <row r="28" spans="1:12" x14ac:dyDescent="0.35">
      <c r="H28" s="8"/>
      <c r="I28" s="8"/>
    </row>
  </sheetData>
  <mergeCells count="1">
    <mergeCell ref="J12:K12"/>
  </mergeCells>
  <phoneticPr fontId="6" type="noConversion"/>
  <pageMargins left="0.25" right="0.25" top="0.75" bottom="0.75" header="0.3" footer="0.3"/>
  <pageSetup paperSize="9" orientation="portrait" r:id="rId1"/>
  <ignoredErrors>
    <ignoredError sqref="J16:J21 J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1F15A-53E4-4360-B53F-B0CA952A81A2}">
  <dimension ref="A1:R69"/>
  <sheetViews>
    <sheetView topLeftCell="A5" zoomScale="86" zoomScaleNormal="86" workbookViewId="0">
      <selection activeCell="G4" sqref="G4"/>
    </sheetView>
  </sheetViews>
  <sheetFormatPr defaultColWidth="9.1796875" defaultRowHeight="20.25" customHeight="1" x14ac:dyDescent="0.35"/>
  <cols>
    <col min="1" max="1" width="4.453125" style="84" customWidth="1"/>
    <col min="2" max="2" width="25.7265625" style="1" customWidth="1"/>
    <col min="3" max="3" width="13.1796875" style="1" customWidth="1"/>
    <col min="4" max="8" width="15.7265625" style="1" customWidth="1"/>
    <col min="9" max="9" width="5.7265625" style="1" customWidth="1"/>
    <col min="10" max="10" width="12.54296875" style="1" customWidth="1"/>
    <col min="11" max="11" width="10.81640625" style="1" customWidth="1"/>
    <col min="12" max="12" width="5.7265625" style="1" customWidth="1"/>
    <col min="13" max="13" width="11.7265625" style="1" customWidth="1"/>
    <col min="14" max="14" width="25.7265625" style="2" customWidth="1"/>
    <col min="15" max="17" width="15.7265625" style="1" customWidth="1"/>
    <col min="18" max="18" width="43.54296875" style="1" customWidth="1"/>
    <col min="19" max="16384" width="9.1796875" style="1"/>
  </cols>
  <sheetData>
    <row r="1" spans="1:18" ht="20.25" customHeight="1" x14ac:dyDescent="0.5">
      <c r="B1" s="57" t="s">
        <v>69</v>
      </c>
      <c r="C1" s="53"/>
      <c r="D1" s="53"/>
      <c r="E1" s="53"/>
      <c r="F1" s="74"/>
      <c r="G1" s="74"/>
      <c r="H1" s="74"/>
      <c r="I1" s="74"/>
      <c r="J1" s="74"/>
      <c r="K1" s="53"/>
      <c r="L1" s="53"/>
      <c r="M1" s="53"/>
      <c r="N1" s="58"/>
      <c r="O1" s="53"/>
      <c r="P1" s="53"/>
      <c r="Q1" s="53"/>
      <c r="R1" s="59"/>
    </row>
    <row r="2" spans="1:18" customFormat="1" ht="20.25" customHeight="1" x14ac:dyDescent="0.5">
      <c r="A2" s="83"/>
      <c r="B2" s="54" t="s">
        <v>70</v>
      </c>
      <c r="C2" s="79" t="s">
        <v>173</v>
      </c>
      <c r="D2" s="15"/>
      <c r="E2" s="15"/>
      <c r="F2" s="76"/>
      <c r="G2" s="76"/>
      <c r="H2" s="76"/>
      <c r="I2" s="76"/>
      <c r="J2" s="76"/>
      <c r="K2" s="15"/>
      <c r="L2" s="151" t="s">
        <v>71</v>
      </c>
      <c r="M2" s="15"/>
      <c r="N2" s="14"/>
      <c r="O2" s="15"/>
      <c r="P2" s="15"/>
      <c r="Q2" s="15"/>
      <c r="R2" s="77"/>
    </row>
    <row r="3" spans="1:18" s="3" customFormat="1" ht="30" customHeight="1" x14ac:dyDescent="0.35">
      <c r="A3" s="48"/>
      <c r="B3" s="116" t="s">
        <v>72</v>
      </c>
      <c r="C3" s="177" t="s">
        <v>73</v>
      </c>
      <c r="D3" s="163" t="s">
        <v>74</v>
      </c>
      <c r="E3" s="164"/>
      <c r="F3" s="164"/>
      <c r="G3" s="165"/>
      <c r="H3" s="175" t="s">
        <v>75</v>
      </c>
      <c r="I3" s="160" t="s">
        <v>76</v>
      </c>
      <c r="J3" s="160"/>
      <c r="K3" s="161"/>
      <c r="L3" s="161"/>
      <c r="M3" s="161"/>
      <c r="N3" s="162"/>
      <c r="O3" s="180" t="s">
        <v>77</v>
      </c>
      <c r="P3" s="181"/>
      <c r="Q3" s="181"/>
      <c r="R3" s="75"/>
    </row>
    <row r="4" spans="1:18" s="3" customFormat="1" ht="30" customHeight="1" x14ac:dyDescent="0.3">
      <c r="A4" s="81"/>
      <c r="B4" s="118" t="s">
        <v>78</v>
      </c>
      <c r="C4" s="178"/>
      <c r="D4" s="119" t="s">
        <v>79</v>
      </c>
      <c r="E4" s="120" t="s">
        <v>80</v>
      </c>
      <c r="F4" s="120" t="s">
        <v>81</v>
      </c>
      <c r="G4" s="121"/>
      <c r="H4" s="176"/>
      <c r="I4" s="166" t="s">
        <v>82</v>
      </c>
      <c r="J4" s="162"/>
      <c r="K4" s="166" t="s">
        <v>83</v>
      </c>
      <c r="L4" s="169" t="s">
        <v>84</v>
      </c>
      <c r="M4" s="167"/>
      <c r="N4" s="167" t="s">
        <v>85</v>
      </c>
      <c r="O4" s="172" t="s">
        <v>86</v>
      </c>
      <c r="P4" s="173"/>
      <c r="Q4" s="173"/>
      <c r="R4" s="158" t="s">
        <v>87</v>
      </c>
    </row>
    <row r="5" spans="1:18" s="3" customFormat="1" ht="30" customHeight="1" x14ac:dyDescent="0.3">
      <c r="A5" s="82"/>
      <c r="B5" s="122" t="s">
        <v>88</v>
      </c>
      <c r="C5" s="179"/>
      <c r="D5" s="123">
        <v>1.2</v>
      </c>
      <c r="E5" s="124">
        <v>1.5</v>
      </c>
      <c r="F5" s="124">
        <v>1.25</v>
      </c>
      <c r="G5" s="124" t="s">
        <v>89</v>
      </c>
      <c r="H5" s="176"/>
      <c r="I5" s="162"/>
      <c r="J5" s="162"/>
      <c r="K5" s="162"/>
      <c r="L5" s="170"/>
      <c r="M5" s="171"/>
      <c r="N5" s="168"/>
      <c r="O5" s="174"/>
      <c r="P5" s="174"/>
      <c r="Q5" s="174"/>
      <c r="R5" s="159"/>
    </row>
    <row r="6" spans="1:18" ht="20.25" customHeight="1" x14ac:dyDescent="0.35">
      <c r="A6" s="85">
        <v>1</v>
      </c>
      <c r="B6" s="189" t="s">
        <v>125</v>
      </c>
      <c r="C6" s="198">
        <v>13</v>
      </c>
      <c r="D6" s="198">
        <v>1</v>
      </c>
      <c r="E6" s="182">
        <v>0</v>
      </c>
      <c r="F6" s="182">
        <v>1</v>
      </c>
      <c r="G6" s="195">
        <f>C6-D6-E6-F6</f>
        <v>11</v>
      </c>
      <c r="H6" s="191">
        <f>$D$5*D6+$E$5*E6+$F$5*F6+G6</f>
        <v>13.45</v>
      </c>
      <c r="I6" s="87" t="s">
        <v>90</v>
      </c>
      <c r="J6" s="69">
        <f>(H6/'1 htv_taustatiedot'!$F$16*'1 htv_taustatiedot'!$J$16)/24</f>
        <v>6.6987304687499999E-2</v>
      </c>
      <c r="K6" s="68">
        <f>J6/'1 htv_taustatiedot'!$I$16</f>
        <v>0.21015625000000002</v>
      </c>
      <c r="L6" s="148" t="s">
        <v>90</v>
      </c>
      <c r="M6" s="149">
        <v>0</v>
      </c>
      <c r="N6" s="86"/>
      <c r="O6" s="185" t="s">
        <v>91</v>
      </c>
      <c r="P6" s="194"/>
      <c r="Q6" s="194"/>
      <c r="R6" s="185" t="s">
        <v>91</v>
      </c>
    </row>
    <row r="7" spans="1:18" ht="20.25" customHeight="1" x14ac:dyDescent="0.35">
      <c r="A7" s="81"/>
      <c r="B7" s="190"/>
      <c r="C7" s="199"/>
      <c r="D7" s="199"/>
      <c r="E7" s="183"/>
      <c r="F7" s="183"/>
      <c r="G7" s="196"/>
      <c r="H7" s="192"/>
      <c r="I7" s="88" t="s">
        <v>92</v>
      </c>
      <c r="J7" s="69">
        <f>(H6/'1 htv_taustatiedot'!$F$19*'1 htv_taustatiedot'!$J$19)/24</f>
        <v>9.4431442731277536E-3</v>
      </c>
      <c r="K7" s="68">
        <f>J7/'1 htv_taustatiedot'!$I$19</f>
        <v>2.9625550660792956E-2</v>
      </c>
      <c r="L7" s="148" t="s">
        <v>92</v>
      </c>
      <c r="M7" s="149">
        <v>0</v>
      </c>
      <c r="N7" s="86"/>
      <c r="O7" s="194"/>
      <c r="P7" s="194"/>
      <c r="Q7" s="194"/>
      <c r="R7" s="186"/>
    </row>
    <row r="8" spans="1:18" ht="20.25" customHeight="1" x14ac:dyDescent="0.35">
      <c r="A8" s="81"/>
      <c r="B8" s="187" t="s">
        <v>169</v>
      </c>
      <c r="C8" s="199"/>
      <c r="D8" s="199"/>
      <c r="E8" s="183"/>
      <c r="F8" s="183"/>
      <c r="G8" s="196"/>
      <c r="H8" s="192"/>
      <c r="I8" s="88" t="s">
        <v>94</v>
      </c>
      <c r="J8" s="69">
        <f>(H6/'1 htv_taustatiedot'!$F$21*'1 htv_taustatiedot'!$J$21)/24</f>
        <v>3.1575715174129347E-2</v>
      </c>
      <c r="K8" s="68">
        <f>J8/'1 htv_taustatiedot'!$I$21</f>
        <v>0.10037313432835819</v>
      </c>
      <c r="L8" s="148" t="s">
        <v>94</v>
      </c>
      <c r="M8" s="149">
        <v>0</v>
      </c>
      <c r="N8" s="86"/>
      <c r="O8" s="194"/>
      <c r="P8" s="194"/>
      <c r="Q8" s="194"/>
      <c r="R8" s="186"/>
    </row>
    <row r="9" spans="1:18" ht="20.25" customHeight="1" x14ac:dyDescent="0.35">
      <c r="A9" s="82"/>
      <c r="B9" s="188"/>
      <c r="C9" s="200"/>
      <c r="D9" s="201"/>
      <c r="E9" s="184"/>
      <c r="F9" s="184"/>
      <c r="G9" s="197"/>
      <c r="H9" s="193"/>
      <c r="I9" s="89" t="s">
        <v>95</v>
      </c>
      <c r="J9" s="69">
        <f>(H6/'1 htv_taustatiedot'!$F$23*'1 htv_taustatiedot'!$J$23)/24</f>
        <v>2.7122729700854695E-2</v>
      </c>
      <c r="K9" s="68">
        <f>J9/'1 htv_taustatiedot'!$I$23</f>
        <v>8.6217948717948703E-2</v>
      </c>
      <c r="L9" s="148" t="s">
        <v>95</v>
      </c>
      <c r="M9" s="149">
        <v>0</v>
      </c>
      <c r="N9" s="86"/>
      <c r="O9" s="194"/>
      <c r="P9" s="194"/>
      <c r="Q9" s="194"/>
      <c r="R9" s="186"/>
    </row>
    <row r="10" spans="1:18" ht="20.25" customHeight="1" x14ac:dyDescent="0.35">
      <c r="A10" s="85">
        <v>2</v>
      </c>
      <c r="B10" s="189" t="s">
        <v>127</v>
      </c>
      <c r="C10" s="198">
        <v>35</v>
      </c>
      <c r="D10" s="198">
        <v>0</v>
      </c>
      <c r="E10" s="182">
        <v>5</v>
      </c>
      <c r="F10" s="182">
        <v>0</v>
      </c>
      <c r="G10" s="195">
        <f>C10-D10-E10-F10</f>
        <v>30</v>
      </c>
      <c r="H10" s="191">
        <f>$D$5*D10+$E$5*E10+$F$5*F10+G10</f>
        <v>37.5</v>
      </c>
      <c r="I10" s="87" t="s">
        <v>90</v>
      </c>
      <c r="J10" s="69">
        <f>(H10/'1 htv_taustatiedot'!$F$16*'1 htv_taustatiedot'!$J$16)/24</f>
        <v>0.186767578125</v>
      </c>
      <c r="K10" s="68">
        <f>J10/'1 htv_taustatiedot'!$I$16</f>
        <v>0.5859375</v>
      </c>
      <c r="L10" s="148" t="s">
        <v>90</v>
      </c>
      <c r="M10" s="149">
        <v>0</v>
      </c>
      <c r="N10" s="86"/>
      <c r="O10" s="185" t="s">
        <v>91</v>
      </c>
      <c r="P10" s="194"/>
      <c r="Q10" s="194"/>
      <c r="R10" s="185" t="s">
        <v>91</v>
      </c>
    </row>
    <row r="11" spans="1:18" ht="20.25" customHeight="1" x14ac:dyDescent="0.35">
      <c r="A11" s="81"/>
      <c r="B11" s="190"/>
      <c r="C11" s="199"/>
      <c r="D11" s="199"/>
      <c r="E11" s="183"/>
      <c r="F11" s="183"/>
      <c r="G11" s="196"/>
      <c r="H11" s="192"/>
      <c r="I11" s="88" t="s">
        <v>92</v>
      </c>
      <c r="J11" s="69">
        <f>(H10/'1 htv_taustatiedot'!$F$19*'1 htv_taustatiedot'!$J$19)/24</f>
        <v>2.6328469162995596E-2</v>
      </c>
      <c r="K11" s="68">
        <f>J11/'1 htv_taustatiedot'!$I$19</f>
        <v>8.2599118942731295E-2</v>
      </c>
      <c r="L11" s="148" t="s">
        <v>92</v>
      </c>
      <c r="M11" s="149">
        <v>0</v>
      </c>
      <c r="N11" s="86"/>
      <c r="O11" s="194"/>
      <c r="P11" s="194"/>
      <c r="Q11" s="194"/>
      <c r="R11" s="186"/>
    </row>
    <row r="12" spans="1:18" ht="20.25" customHeight="1" x14ac:dyDescent="0.35">
      <c r="A12" s="81"/>
      <c r="B12" s="187" t="s">
        <v>170</v>
      </c>
      <c r="C12" s="199"/>
      <c r="D12" s="199"/>
      <c r="E12" s="183"/>
      <c r="F12" s="183"/>
      <c r="G12" s="196"/>
      <c r="H12" s="192"/>
      <c r="I12" s="88" t="s">
        <v>94</v>
      </c>
      <c r="J12" s="69">
        <f>(H10/'1 htv_taustatiedot'!$F$21*'1 htv_taustatiedot'!$J$21)/24</f>
        <v>8.8036380597014921E-2</v>
      </c>
      <c r="K12" s="68">
        <f>J12/'1 htv_taustatiedot'!$I$21</f>
        <v>0.27985074626865669</v>
      </c>
      <c r="L12" s="148" t="s">
        <v>94</v>
      </c>
      <c r="M12" s="149">
        <v>0</v>
      </c>
      <c r="N12" s="86"/>
      <c r="O12" s="194"/>
      <c r="P12" s="194"/>
      <c r="Q12" s="194"/>
      <c r="R12" s="186"/>
    </row>
    <row r="13" spans="1:18" ht="20.25" customHeight="1" x14ac:dyDescent="0.35">
      <c r="A13" s="82"/>
      <c r="B13" s="188"/>
      <c r="C13" s="200"/>
      <c r="D13" s="201"/>
      <c r="E13" s="184"/>
      <c r="F13" s="184"/>
      <c r="G13" s="197"/>
      <c r="H13" s="193"/>
      <c r="I13" s="89" t="s">
        <v>95</v>
      </c>
      <c r="J13" s="69">
        <f>(H10/'1 htv_taustatiedot'!$F$23*'1 htv_taustatiedot'!$J$23)/24</f>
        <v>7.5620993589743599E-2</v>
      </c>
      <c r="K13" s="68">
        <f>J13/'1 htv_taustatiedot'!$I$23</f>
        <v>0.24038461538461542</v>
      </c>
      <c r="L13" s="148" t="s">
        <v>95</v>
      </c>
      <c r="M13" s="149">
        <v>0</v>
      </c>
      <c r="N13" s="86"/>
      <c r="O13" s="194"/>
      <c r="P13" s="194"/>
      <c r="Q13" s="194"/>
      <c r="R13" s="186"/>
    </row>
    <row r="14" spans="1:18" s="154" customFormat="1" ht="20.25" customHeight="1" x14ac:dyDescent="0.35">
      <c r="A14" s="85">
        <v>3</v>
      </c>
      <c r="B14" s="189" t="s">
        <v>134</v>
      </c>
      <c r="C14" s="198">
        <v>15</v>
      </c>
      <c r="D14" s="198">
        <v>1</v>
      </c>
      <c r="E14" s="182">
        <v>0</v>
      </c>
      <c r="F14" s="182">
        <v>0</v>
      </c>
      <c r="G14" s="195">
        <f>C14-D14-E14-F14</f>
        <v>14</v>
      </c>
      <c r="H14" s="191">
        <f>$D$5*D14+$E$5*E14+$F$5*F14+G14</f>
        <v>15.2</v>
      </c>
      <c r="I14" s="87" t="s">
        <v>90</v>
      </c>
      <c r="J14" s="69">
        <f>(H14/'1 htv_taustatiedot'!$F$16*'1 htv_taustatiedot'!$J$16)/24</f>
        <v>7.5703124999999996E-2</v>
      </c>
      <c r="K14" s="68">
        <f>J14/'1 htv_taustatiedot'!$I$16</f>
        <v>0.23750000000000002</v>
      </c>
      <c r="L14" s="148" t="s">
        <v>90</v>
      </c>
      <c r="M14" s="149">
        <v>0</v>
      </c>
      <c r="N14" s="86"/>
      <c r="O14" s="185" t="s">
        <v>91</v>
      </c>
      <c r="P14" s="194"/>
      <c r="Q14" s="194"/>
      <c r="R14" s="185" t="s">
        <v>91</v>
      </c>
    </row>
    <row r="15" spans="1:18" s="154" customFormat="1" ht="20.25" customHeight="1" x14ac:dyDescent="0.35">
      <c r="A15" s="81"/>
      <c r="B15" s="190"/>
      <c r="C15" s="199"/>
      <c r="D15" s="199"/>
      <c r="E15" s="183"/>
      <c r="F15" s="183"/>
      <c r="G15" s="196"/>
      <c r="H15" s="192"/>
      <c r="I15" s="88" t="s">
        <v>92</v>
      </c>
      <c r="J15" s="69">
        <f>(H14/'1 htv_taustatiedot'!$F$19*'1 htv_taustatiedot'!$J$19)/24</f>
        <v>1.0671806167400882E-2</v>
      </c>
      <c r="K15" s="68">
        <f>J15/'1 htv_taustatiedot'!$I$19</f>
        <v>3.3480176211453751E-2</v>
      </c>
      <c r="L15" s="148" t="s">
        <v>92</v>
      </c>
      <c r="M15" s="149">
        <v>0</v>
      </c>
      <c r="N15" s="86"/>
      <c r="O15" s="194"/>
      <c r="P15" s="194"/>
      <c r="Q15" s="194"/>
      <c r="R15" s="186"/>
    </row>
    <row r="16" spans="1:18" s="154" customFormat="1" ht="20.25" customHeight="1" x14ac:dyDescent="0.35">
      <c r="A16" s="81"/>
      <c r="B16" s="187" t="s">
        <v>171</v>
      </c>
      <c r="C16" s="199"/>
      <c r="D16" s="199"/>
      <c r="E16" s="183"/>
      <c r="F16" s="183"/>
      <c r="G16" s="196"/>
      <c r="H16" s="192"/>
      <c r="I16" s="88" t="s">
        <v>94</v>
      </c>
      <c r="J16" s="69">
        <f>(H14/'1 htv_taustatiedot'!$F$21*'1 htv_taustatiedot'!$J$21)/24</f>
        <v>3.5684079601990042E-2</v>
      </c>
      <c r="K16" s="68">
        <f>J16/'1 htv_taustatiedot'!$I$21</f>
        <v>0.1134328358208955</v>
      </c>
      <c r="L16" s="148" t="s">
        <v>94</v>
      </c>
      <c r="M16" s="149">
        <v>0</v>
      </c>
      <c r="N16" s="86"/>
      <c r="O16" s="194"/>
      <c r="P16" s="194"/>
      <c r="Q16" s="194"/>
      <c r="R16" s="186"/>
    </row>
    <row r="17" spans="1:18" s="154" customFormat="1" ht="20.25" customHeight="1" x14ac:dyDescent="0.35">
      <c r="A17" s="82"/>
      <c r="B17" s="188"/>
      <c r="C17" s="200"/>
      <c r="D17" s="201"/>
      <c r="E17" s="184"/>
      <c r="F17" s="184"/>
      <c r="G17" s="197"/>
      <c r="H17" s="193"/>
      <c r="I17" s="89" t="s">
        <v>95</v>
      </c>
      <c r="J17" s="69">
        <f>(H14/'1 htv_taustatiedot'!$F$23*'1 htv_taustatiedot'!$J$23)/24</f>
        <v>3.0651709401709398E-2</v>
      </c>
      <c r="K17" s="68">
        <f>J17/'1 htv_taustatiedot'!$I$23</f>
        <v>9.7435897435897423E-2</v>
      </c>
      <c r="L17" s="148" t="s">
        <v>95</v>
      </c>
      <c r="M17" s="149">
        <v>0</v>
      </c>
      <c r="N17" s="86"/>
      <c r="O17" s="194"/>
      <c r="P17" s="194"/>
      <c r="Q17" s="194"/>
      <c r="R17" s="186"/>
    </row>
    <row r="18" spans="1:18" s="154" customFormat="1" ht="20.25" customHeight="1" x14ac:dyDescent="0.35">
      <c r="A18" s="85">
        <v>4</v>
      </c>
      <c r="B18" s="189" t="s">
        <v>135</v>
      </c>
      <c r="C18" s="198">
        <v>19</v>
      </c>
      <c r="D18" s="198">
        <v>7</v>
      </c>
      <c r="E18" s="182">
        <v>1</v>
      </c>
      <c r="F18" s="182">
        <v>4</v>
      </c>
      <c r="G18" s="195">
        <f>C18-D18-E18-F18</f>
        <v>7</v>
      </c>
      <c r="H18" s="191">
        <f>$D$5*D18+$E$5*E18+$F$5*F18+G18</f>
        <v>21.9</v>
      </c>
      <c r="I18" s="87" t="s">
        <v>90</v>
      </c>
      <c r="J18" s="69">
        <f>(H18/'1 htv_taustatiedot'!$F$16*'1 htv_taustatiedot'!$J$16)/24</f>
        <v>0.109072265625</v>
      </c>
      <c r="K18" s="68">
        <f>J18/'1 htv_taustatiedot'!$I$16</f>
        <v>0.34218750000000003</v>
      </c>
      <c r="L18" s="148" t="s">
        <v>90</v>
      </c>
      <c r="M18" s="149">
        <v>0</v>
      </c>
      <c r="N18" s="86"/>
      <c r="O18" s="185" t="s">
        <v>91</v>
      </c>
      <c r="P18" s="194"/>
      <c r="Q18" s="194"/>
      <c r="R18" s="185" t="s">
        <v>91</v>
      </c>
    </row>
    <row r="19" spans="1:18" s="154" customFormat="1" ht="20.25" customHeight="1" x14ac:dyDescent="0.35">
      <c r="A19" s="81"/>
      <c r="B19" s="190"/>
      <c r="C19" s="199"/>
      <c r="D19" s="199"/>
      <c r="E19" s="183"/>
      <c r="F19" s="183"/>
      <c r="G19" s="196"/>
      <c r="H19" s="192"/>
      <c r="I19" s="88" t="s">
        <v>92</v>
      </c>
      <c r="J19" s="69">
        <f>(H18/'1 htv_taustatiedot'!$F$19*'1 htv_taustatiedot'!$J$19)/24</f>
        <v>1.5375825991189425E-2</v>
      </c>
      <c r="K19" s="68">
        <f>J19/'1 htv_taustatiedot'!$I$19</f>
        <v>4.8237885462555065E-2</v>
      </c>
      <c r="L19" s="148" t="s">
        <v>92</v>
      </c>
      <c r="M19" s="149">
        <v>0</v>
      </c>
      <c r="N19" s="86"/>
      <c r="O19" s="194"/>
      <c r="P19" s="194"/>
      <c r="Q19" s="194"/>
      <c r="R19" s="186"/>
    </row>
    <row r="20" spans="1:18" s="154" customFormat="1" ht="20.25" customHeight="1" x14ac:dyDescent="0.35">
      <c r="A20" s="81"/>
      <c r="B20" s="187" t="s">
        <v>172</v>
      </c>
      <c r="C20" s="199"/>
      <c r="D20" s="199"/>
      <c r="E20" s="183"/>
      <c r="F20" s="183"/>
      <c r="G20" s="196"/>
      <c r="H20" s="192"/>
      <c r="I20" s="88" t="s">
        <v>94</v>
      </c>
      <c r="J20" s="69">
        <f>(H18/'1 htv_taustatiedot'!$F$21*'1 htv_taustatiedot'!$J$21)/24</f>
        <v>5.1413246268656711E-2</v>
      </c>
      <c r="K20" s="68">
        <f>J20/'1 htv_taustatiedot'!$I$21</f>
        <v>0.16343283582089552</v>
      </c>
      <c r="L20" s="148" t="s">
        <v>94</v>
      </c>
      <c r="M20" s="149">
        <v>0</v>
      </c>
      <c r="N20" s="86"/>
      <c r="O20" s="194"/>
      <c r="P20" s="194"/>
      <c r="Q20" s="194"/>
      <c r="R20" s="186"/>
    </row>
    <row r="21" spans="1:18" s="154" customFormat="1" ht="20.25" customHeight="1" x14ac:dyDescent="0.35">
      <c r="A21" s="82"/>
      <c r="B21" s="188"/>
      <c r="C21" s="200"/>
      <c r="D21" s="201"/>
      <c r="E21" s="184"/>
      <c r="F21" s="184"/>
      <c r="G21" s="197"/>
      <c r="H21" s="193"/>
      <c r="I21" s="89" t="s">
        <v>95</v>
      </c>
      <c r="J21" s="69">
        <f>(H18/'1 htv_taustatiedot'!$F$23*'1 htv_taustatiedot'!$J$23)/24</f>
        <v>4.4162660256410254E-2</v>
      </c>
      <c r="K21" s="68">
        <f>J21/'1 htv_taustatiedot'!$I$23</f>
        <v>0.14038461538461539</v>
      </c>
      <c r="L21" s="148" t="s">
        <v>95</v>
      </c>
      <c r="M21" s="149">
        <v>0</v>
      </c>
      <c r="N21" s="86"/>
      <c r="O21" s="194"/>
      <c r="P21" s="194"/>
      <c r="Q21" s="194"/>
      <c r="R21" s="186"/>
    </row>
    <row r="22" spans="1:18" s="154" customFormat="1" ht="20.25" customHeight="1" x14ac:dyDescent="0.35">
      <c r="A22" s="85"/>
      <c r="B22" s="189"/>
      <c r="C22" s="198"/>
      <c r="D22" s="198"/>
      <c r="E22" s="182"/>
      <c r="F22" s="182"/>
      <c r="G22" s="195"/>
      <c r="H22" s="191"/>
      <c r="I22" s="87"/>
      <c r="J22" s="69"/>
      <c r="K22" s="68"/>
      <c r="L22" s="148"/>
      <c r="M22" s="149"/>
      <c r="N22" s="86"/>
      <c r="O22" s="185"/>
      <c r="P22" s="194"/>
      <c r="Q22" s="194"/>
      <c r="R22" s="185"/>
    </row>
    <row r="23" spans="1:18" s="154" customFormat="1" ht="20.25" customHeight="1" x14ac:dyDescent="0.35">
      <c r="A23" s="81"/>
      <c r="B23" s="190"/>
      <c r="C23" s="199"/>
      <c r="D23" s="199"/>
      <c r="E23" s="183"/>
      <c r="F23" s="183"/>
      <c r="G23" s="196"/>
      <c r="H23" s="192"/>
      <c r="I23" s="88"/>
      <c r="J23" s="69"/>
      <c r="K23" s="68"/>
      <c r="L23" s="148"/>
      <c r="M23" s="149"/>
      <c r="N23" s="86"/>
      <c r="O23" s="194"/>
      <c r="P23" s="194"/>
      <c r="Q23" s="194"/>
      <c r="R23" s="186"/>
    </row>
    <row r="24" spans="1:18" s="154" customFormat="1" ht="20.25" customHeight="1" x14ac:dyDescent="0.35">
      <c r="A24" s="81"/>
      <c r="B24" s="187"/>
      <c r="C24" s="199"/>
      <c r="D24" s="199"/>
      <c r="E24" s="183"/>
      <c r="F24" s="183"/>
      <c r="G24" s="196"/>
      <c r="H24" s="192"/>
      <c r="I24" s="88"/>
      <c r="J24" s="69"/>
      <c r="K24" s="68"/>
      <c r="L24" s="148"/>
      <c r="M24" s="149"/>
      <c r="N24" s="86"/>
      <c r="O24" s="194"/>
      <c r="P24" s="194"/>
      <c r="Q24" s="194"/>
      <c r="R24" s="186"/>
    </row>
    <row r="25" spans="1:18" s="154" customFormat="1" ht="20.25" customHeight="1" x14ac:dyDescent="0.35">
      <c r="A25" s="82"/>
      <c r="B25" s="188"/>
      <c r="C25" s="200"/>
      <c r="D25" s="201"/>
      <c r="E25" s="184"/>
      <c r="F25" s="184"/>
      <c r="G25" s="197"/>
      <c r="H25" s="193"/>
      <c r="I25" s="89"/>
      <c r="J25" s="69"/>
      <c r="K25" s="68"/>
      <c r="L25" s="148"/>
      <c r="M25" s="149"/>
      <c r="N25" s="86"/>
      <c r="O25" s="194"/>
      <c r="P25" s="194"/>
      <c r="Q25" s="194"/>
      <c r="R25" s="186"/>
    </row>
    <row r="26" spans="1:18" s="154" customFormat="1" ht="20.25" customHeight="1" x14ac:dyDescent="0.35">
      <c r="A26" s="85"/>
      <c r="B26" s="189"/>
      <c r="C26" s="198"/>
      <c r="D26" s="198"/>
      <c r="E26" s="182"/>
      <c r="F26" s="182"/>
      <c r="G26" s="195"/>
      <c r="H26" s="191"/>
      <c r="I26" s="87"/>
      <c r="J26" s="69"/>
      <c r="K26" s="68"/>
      <c r="L26" s="148"/>
      <c r="M26" s="149"/>
      <c r="N26" s="86"/>
      <c r="O26" s="185"/>
      <c r="P26" s="194"/>
      <c r="Q26" s="194"/>
      <c r="R26" s="185"/>
    </row>
    <row r="27" spans="1:18" s="154" customFormat="1" ht="20.25" customHeight="1" x14ac:dyDescent="0.35">
      <c r="A27" s="81"/>
      <c r="B27" s="190"/>
      <c r="C27" s="199"/>
      <c r="D27" s="199"/>
      <c r="E27" s="183"/>
      <c r="F27" s="183"/>
      <c r="G27" s="196"/>
      <c r="H27" s="192"/>
      <c r="I27" s="88"/>
      <c r="J27" s="69"/>
      <c r="K27" s="68"/>
      <c r="L27" s="148"/>
      <c r="M27" s="149"/>
      <c r="N27" s="86"/>
      <c r="O27" s="194"/>
      <c r="P27" s="194"/>
      <c r="Q27" s="194"/>
      <c r="R27" s="186"/>
    </row>
    <row r="28" spans="1:18" s="154" customFormat="1" ht="20.25" customHeight="1" x14ac:dyDescent="0.35">
      <c r="A28" s="81"/>
      <c r="B28" s="187"/>
      <c r="C28" s="199"/>
      <c r="D28" s="199"/>
      <c r="E28" s="183"/>
      <c r="F28" s="183"/>
      <c r="G28" s="196"/>
      <c r="H28" s="192"/>
      <c r="I28" s="88"/>
      <c r="J28" s="69"/>
      <c r="K28" s="68"/>
      <c r="L28" s="148"/>
      <c r="M28" s="149"/>
      <c r="N28" s="86"/>
      <c r="O28" s="194"/>
      <c r="P28" s="194"/>
      <c r="Q28" s="194"/>
      <c r="R28" s="186"/>
    </row>
    <row r="29" spans="1:18" s="154" customFormat="1" ht="20.25" customHeight="1" x14ac:dyDescent="0.35">
      <c r="A29" s="82"/>
      <c r="B29" s="188"/>
      <c r="C29" s="200"/>
      <c r="D29" s="201"/>
      <c r="E29" s="184"/>
      <c r="F29" s="184"/>
      <c r="G29" s="197"/>
      <c r="H29" s="193"/>
      <c r="I29" s="89"/>
      <c r="J29" s="69"/>
      <c r="K29" s="68"/>
      <c r="L29" s="148"/>
      <c r="M29" s="149"/>
      <c r="N29" s="86"/>
      <c r="O29" s="194"/>
      <c r="P29" s="194"/>
      <c r="Q29" s="194"/>
      <c r="R29" s="186"/>
    </row>
    <row r="30" spans="1:18" s="154" customFormat="1" ht="20.25" customHeight="1" x14ac:dyDescent="0.35">
      <c r="A30" s="85"/>
      <c r="B30" s="189"/>
      <c r="C30" s="198"/>
      <c r="D30" s="198"/>
      <c r="E30" s="182"/>
      <c r="F30" s="182"/>
      <c r="G30" s="195"/>
      <c r="H30" s="191"/>
      <c r="I30" s="87"/>
      <c r="J30" s="69"/>
      <c r="K30" s="68"/>
      <c r="L30" s="148"/>
      <c r="M30" s="149"/>
      <c r="N30" s="86"/>
      <c r="O30" s="185"/>
      <c r="P30" s="194"/>
      <c r="Q30" s="194"/>
      <c r="R30" s="185"/>
    </row>
    <row r="31" spans="1:18" s="154" customFormat="1" ht="20.25" customHeight="1" x14ac:dyDescent="0.35">
      <c r="A31" s="81"/>
      <c r="B31" s="190"/>
      <c r="C31" s="199"/>
      <c r="D31" s="199"/>
      <c r="E31" s="183"/>
      <c r="F31" s="183"/>
      <c r="G31" s="196"/>
      <c r="H31" s="192"/>
      <c r="I31" s="88"/>
      <c r="J31" s="69"/>
      <c r="K31" s="68"/>
      <c r="L31" s="148"/>
      <c r="M31" s="149"/>
      <c r="N31" s="86"/>
      <c r="O31" s="194"/>
      <c r="P31" s="194"/>
      <c r="Q31" s="194"/>
      <c r="R31" s="186"/>
    </row>
    <row r="32" spans="1:18" s="154" customFormat="1" ht="20.25" customHeight="1" x14ac:dyDescent="0.35">
      <c r="A32" s="81"/>
      <c r="B32" s="187"/>
      <c r="C32" s="199"/>
      <c r="D32" s="199"/>
      <c r="E32" s="183"/>
      <c r="F32" s="183"/>
      <c r="G32" s="196"/>
      <c r="H32" s="192"/>
      <c r="I32" s="88"/>
      <c r="J32" s="69"/>
      <c r="K32" s="68"/>
      <c r="L32" s="148"/>
      <c r="M32" s="149"/>
      <c r="N32" s="86"/>
      <c r="O32" s="194"/>
      <c r="P32" s="194"/>
      <c r="Q32" s="194"/>
      <c r="R32" s="186"/>
    </row>
    <row r="33" spans="1:18" s="154" customFormat="1" ht="20.25" customHeight="1" x14ac:dyDescent="0.35">
      <c r="A33" s="82"/>
      <c r="B33" s="188"/>
      <c r="C33" s="200"/>
      <c r="D33" s="201"/>
      <c r="E33" s="184"/>
      <c r="F33" s="184"/>
      <c r="G33" s="197"/>
      <c r="H33" s="193"/>
      <c r="I33" s="89"/>
      <c r="J33" s="69"/>
      <c r="K33" s="68"/>
      <c r="L33" s="148"/>
      <c r="M33" s="149"/>
      <c r="N33" s="86"/>
      <c r="O33" s="194"/>
      <c r="P33" s="194"/>
      <c r="Q33" s="194"/>
      <c r="R33" s="186"/>
    </row>
    <row r="34" spans="1:18" s="154" customFormat="1" ht="20.25" customHeight="1" x14ac:dyDescent="0.35">
      <c r="A34" s="85"/>
      <c r="B34" s="189"/>
      <c r="C34" s="198"/>
      <c r="D34" s="198"/>
      <c r="E34" s="182"/>
      <c r="F34" s="182"/>
      <c r="G34" s="195"/>
      <c r="H34" s="191"/>
      <c r="I34" s="87"/>
      <c r="J34" s="69"/>
      <c r="K34" s="68"/>
      <c r="L34" s="148"/>
      <c r="M34" s="149"/>
      <c r="N34" s="86"/>
      <c r="O34" s="185"/>
      <c r="P34" s="194"/>
      <c r="Q34" s="194"/>
      <c r="R34" s="185"/>
    </row>
    <row r="35" spans="1:18" s="154" customFormat="1" ht="20.25" customHeight="1" x14ac:dyDescent="0.35">
      <c r="A35" s="81"/>
      <c r="B35" s="190"/>
      <c r="C35" s="199"/>
      <c r="D35" s="199"/>
      <c r="E35" s="183"/>
      <c r="F35" s="183"/>
      <c r="G35" s="196"/>
      <c r="H35" s="192"/>
      <c r="I35" s="88"/>
      <c r="J35" s="69"/>
      <c r="K35" s="68"/>
      <c r="L35" s="148"/>
      <c r="M35" s="149"/>
      <c r="N35" s="86"/>
      <c r="O35" s="194"/>
      <c r="P35" s="194"/>
      <c r="Q35" s="194"/>
      <c r="R35" s="186"/>
    </row>
    <row r="36" spans="1:18" s="154" customFormat="1" ht="20.25" customHeight="1" x14ac:dyDescent="0.35">
      <c r="A36" s="81"/>
      <c r="B36" s="187"/>
      <c r="C36" s="199"/>
      <c r="D36" s="199"/>
      <c r="E36" s="183"/>
      <c r="F36" s="183"/>
      <c r="G36" s="196"/>
      <c r="H36" s="192"/>
      <c r="I36" s="88"/>
      <c r="J36" s="69"/>
      <c r="K36" s="68"/>
      <c r="L36" s="148"/>
      <c r="M36" s="149"/>
      <c r="N36" s="86"/>
      <c r="O36" s="194"/>
      <c r="P36" s="194"/>
      <c r="Q36" s="194"/>
      <c r="R36" s="186"/>
    </row>
    <row r="37" spans="1:18" s="154" customFormat="1" ht="20.25" customHeight="1" x14ac:dyDescent="0.35">
      <c r="A37" s="82"/>
      <c r="B37" s="188"/>
      <c r="C37" s="200"/>
      <c r="D37" s="201"/>
      <c r="E37" s="184"/>
      <c r="F37" s="184"/>
      <c r="G37" s="197"/>
      <c r="H37" s="193"/>
      <c r="I37" s="89"/>
      <c r="J37" s="69"/>
      <c r="K37" s="68"/>
      <c r="L37" s="148"/>
      <c r="M37" s="149"/>
      <c r="N37" s="86"/>
      <c r="O37" s="194"/>
      <c r="P37" s="194"/>
      <c r="Q37" s="194"/>
      <c r="R37" s="186"/>
    </row>
    <row r="38" spans="1:18" s="154" customFormat="1" ht="20.25" customHeight="1" x14ac:dyDescent="0.35">
      <c r="A38" s="85"/>
      <c r="B38" s="189"/>
      <c r="C38" s="198"/>
      <c r="D38" s="198"/>
      <c r="E38" s="182"/>
      <c r="F38" s="182"/>
      <c r="G38" s="195"/>
      <c r="H38" s="191"/>
      <c r="I38" s="87"/>
      <c r="J38" s="69"/>
      <c r="K38" s="68"/>
      <c r="L38" s="148"/>
      <c r="M38" s="149"/>
      <c r="N38" s="86"/>
      <c r="O38" s="185"/>
      <c r="P38" s="194"/>
      <c r="Q38" s="194"/>
      <c r="R38" s="185"/>
    </row>
    <row r="39" spans="1:18" s="154" customFormat="1" ht="20.25" customHeight="1" x14ac:dyDescent="0.35">
      <c r="A39" s="81"/>
      <c r="B39" s="190"/>
      <c r="C39" s="199"/>
      <c r="D39" s="199"/>
      <c r="E39" s="183"/>
      <c r="F39" s="183"/>
      <c r="G39" s="196"/>
      <c r="H39" s="192"/>
      <c r="I39" s="88"/>
      <c r="J39" s="69"/>
      <c r="K39" s="68"/>
      <c r="L39" s="148"/>
      <c r="M39" s="149"/>
      <c r="N39" s="86"/>
      <c r="O39" s="194"/>
      <c r="P39" s="194"/>
      <c r="Q39" s="194"/>
      <c r="R39" s="186"/>
    </row>
    <row r="40" spans="1:18" s="154" customFormat="1" ht="20.25" customHeight="1" x14ac:dyDescent="0.35">
      <c r="A40" s="81"/>
      <c r="B40" s="187"/>
      <c r="C40" s="199"/>
      <c r="D40" s="199"/>
      <c r="E40" s="183"/>
      <c r="F40" s="183"/>
      <c r="G40" s="196"/>
      <c r="H40" s="192"/>
      <c r="I40" s="88"/>
      <c r="J40" s="69"/>
      <c r="K40" s="68"/>
      <c r="L40" s="148"/>
      <c r="M40" s="149"/>
      <c r="N40" s="86"/>
      <c r="O40" s="194"/>
      <c r="P40" s="194"/>
      <c r="Q40" s="194"/>
      <c r="R40" s="186"/>
    </row>
    <row r="41" spans="1:18" s="154" customFormat="1" ht="20.25" customHeight="1" x14ac:dyDescent="0.35">
      <c r="A41" s="82"/>
      <c r="B41" s="188"/>
      <c r="C41" s="200"/>
      <c r="D41" s="201"/>
      <c r="E41" s="184"/>
      <c r="F41" s="184"/>
      <c r="G41" s="197"/>
      <c r="H41" s="193"/>
      <c r="I41" s="89"/>
      <c r="J41" s="69"/>
      <c r="K41" s="68"/>
      <c r="L41" s="148"/>
      <c r="M41" s="149"/>
      <c r="N41" s="86"/>
      <c r="O41" s="194"/>
      <c r="P41" s="194"/>
      <c r="Q41" s="194"/>
      <c r="R41" s="186"/>
    </row>
    <row r="42" spans="1:18" s="154" customFormat="1" ht="20.25" customHeight="1" x14ac:dyDescent="0.35">
      <c r="A42" s="85"/>
      <c r="B42" s="189"/>
      <c r="C42" s="198"/>
      <c r="D42" s="198"/>
      <c r="E42" s="182"/>
      <c r="F42" s="182"/>
      <c r="G42" s="195"/>
      <c r="H42" s="191"/>
      <c r="I42" s="87"/>
      <c r="J42" s="69"/>
      <c r="K42" s="68"/>
      <c r="L42" s="148"/>
      <c r="M42" s="149"/>
      <c r="N42" s="86"/>
      <c r="O42" s="185"/>
      <c r="P42" s="194"/>
      <c r="Q42" s="194"/>
      <c r="R42" s="185"/>
    </row>
    <row r="43" spans="1:18" s="154" customFormat="1" ht="20.25" customHeight="1" x14ac:dyDescent="0.35">
      <c r="A43" s="81"/>
      <c r="B43" s="190"/>
      <c r="C43" s="199"/>
      <c r="D43" s="199"/>
      <c r="E43" s="183"/>
      <c r="F43" s="183"/>
      <c r="G43" s="196"/>
      <c r="H43" s="192"/>
      <c r="I43" s="88"/>
      <c r="J43" s="69"/>
      <c r="K43" s="68"/>
      <c r="L43" s="148"/>
      <c r="M43" s="149"/>
      <c r="N43" s="86"/>
      <c r="O43" s="194"/>
      <c r="P43" s="194"/>
      <c r="Q43" s="194"/>
      <c r="R43" s="186"/>
    </row>
    <row r="44" spans="1:18" s="154" customFormat="1" ht="20.25" customHeight="1" x14ac:dyDescent="0.35">
      <c r="A44" s="81"/>
      <c r="B44" s="187"/>
      <c r="C44" s="199"/>
      <c r="D44" s="199"/>
      <c r="E44" s="183"/>
      <c r="F44" s="183"/>
      <c r="G44" s="196"/>
      <c r="H44" s="192"/>
      <c r="I44" s="88"/>
      <c r="J44" s="69"/>
      <c r="K44" s="68"/>
      <c r="L44" s="148"/>
      <c r="M44" s="149"/>
      <c r="N44" s="86"/>
      <c r="O44" s="194"/>
      <c r="P44" s="194"/>
      <c r="Q44" s="194"/>
      <c r="R44" s="186"/>
    </row>
    <row r="45" spans="1:18" s="154" customFormat="1" ht="20.25" customHeight="1" x14ac:dyDescent="0.35">
      <c r="A45" s="82"/>
      <c r="B45" s="188"/>
      <c r="C45" s="200"/>
      <c r="D45" s="201"/>
      <c r="E45" s="184"/>
      <c r="F45" s="184"/>
      <c r="G45" s="197"/>
      <c r="H45" s="193"/>
      <c r="I45" s="89"/>
      <c r="J45" s="69"/>
      <c r="K45" s="68"/>
      <c r="L45" s="148"/>
      <c r="M45" s="149"/>
      <c r="N45" s="86"/>
      <c r="O45" s="194"/>
      <c r="P45" s="194"/>
      <c r="Q45" s="194"/>
      <c r="R45" s="186"/>
    </row>
    <row r="54" spans="1:18" s="154" customFormat="1" ht="20.25" customHeight="1" x14ac:dyDescent="0.35">
      <c r="A54" s="85">
        <v>13</v>
      </c>
      <c r="B54" s="189" t="s">
        <v>136</v>
      </c>
      <c r="C54" s="198">
        <v>3</v>
      </c>
      <c r="D54" s="198">
        <v>0</v>
      </c>
      <c r="E54" s="182">
        <v>0</v>
      </c>
      <c r="F54" s="182">
        <v>0</v>
      </c>
      <c r="G54" s="195">
        <f>C54-D54-E54-F54</f>
        <v>3</v>
      </c>
      <c r="H54" s="191">
        <f>$D$5*D54+$E$5*E54+$F$5*F54+G54</f>
        <v>3</v>
      </c>
      <c r="I54" s="87" t="s">
        <v>90</v>
      </c>
      <c r="J54" s="69">
        <f>(H54/'1 htv_taustatiedot'!$F$16*'1 htv_taustatiedot'!$J$16)/24</f>
        <v>1.4941406249999999E-2</v>
      </c>
      <c r="K54" s="68">
        <f>J54/'1 htv_taustatiedot'!$I$16</f>
        <v>4.6875E-2</v>
      </c>
      <c r="L54" s="148" t="s">
        <v>90</v>
      </c>
      <c r="M54" s="149">
        <v>0</v>
      </c>
      <c r="N54" s="86"/>
      <c r="O54" s="185" t="s">
        <v>91</v>
      </c>
      <c r="P54" s="194"/>
      <c r="Q54" s="194"/>
      <c r="R54" s="185" t="s">
        <v>91</v>
      </c>
    </row>
    <row r="55" spans="1:18" s="154" customFormat="1" ht="20.25" customHeight="1" x14ac:dyDescent="0.35">
      <c r="A55" s="81"/>
      <c r="B55" s="190"/>
      <c r="C55" s="199"/>
      <c r="D55" s="199"/>
      <c r="E55" s="183"/>
      <c r="F55" s="183"/>
      <c r="G55" s="196"/>
      <c r="H55" s="192"/>
      <c r="I55" s="88" t="s">
        <v>92</v>
      </c>
      <c r="J55" s="69">
        <f>(H54/'1 htv_taustatiedot'!$F$19*'1 htv_taustatiedot'!$J$19)/24</f>
        <v>2.1062775330396477E-3</v>
      </c>
      <c r="K55" s="68">
        <f>J55/'1 htv_taustatiedot'!$I$19</f>
        <v>6.6079295154185032E-3</v>
      </c>
      <c r="L55" s="148" t="s">
        <v>92</v>
      </c>
      <c r="M55" s="149">
        <v>0</v>
      </c>
      <c r="N55" s="86"/>
      <c r="O55" s="194"/>
      <c r="P55" s="194"/>
      <c r="Q55" s="194"/>
      <c r="R55" s="186"/>
    </row>
    <row r="56" spans="1:18" s="154" customFormat="1" ht="20.25" customHeight="1" x14ac:dyDescent="0.35">
      <c r="A56" s="81"/>
      <c r="B56" s="187" t="s">
        <v>93</v>
      </c>
      <c r="C56" s="199"/>
      <c r="D56" s="199"/>
      <c r="E56" s="183"/>
      <c r="F56" s="183"/>
      <c r="G56" s="196"/>
      <c r="H56" s="192"/>
      <c r="I56" s="88" t="s">
        <v>94</v>
      </c>
      <c r="J56" s="69">
        <f>(H54/'1 htv_taustatiedot'!$F$21*'1 htv_taustatiedot'!$J$21)/24</f>
        <v>7.0429104477611948E-3</v>
      </c>
      <c r="K56" s="68">
        <f>J56/'1 htv_taustatiedot'!$I$21</f>
        <v>2.2388059701492539E-2</v>
      </c>
      <c r="L56" s="148" t="s">
        <v>94</v>
      </c>
      <c r="M56" s="149">
        <v>0</v>
      </c>
      <c r="N56" s="86"/>
      <c r="O56" s="194"/>
      <c r="P56" s="194"/>
      <c r="Q56" s="194"/>
      <c r="R56" s="186"/>
    </row>
    <row r="57" spans="1:18" s="154" customFormat="1" ht="20.25" customHeight="1" x14ac:dyDescent="0.35">
      <c r="A57" s="82"/>
      <c r="B57" s="188"/>
      <c r="C57" s="200"/>
      <c r="D57" s="201"/>
      <c r="E57" s="184"/>
      <c r="F57" s="184"/>
      <c r="G57" s="197"/>
      <c r="H57" s="193"/>
      <c r="I57" s="89" t="s">
        <v>95</v>
      </c>
      <c r="J57" s="69">
        <f>(H54/'1 htv_taustatiedot'!$F$23*'1 htv_taustatiedot'!$J$23)/24</f>
        <v>6.0496794871794874E-3</v>
      </c>
      <c r="K57" s="68">
        <f>J57/'1 htv_taustatiedot'!$I$23</f>
        <v>1.9230769230769232E-2</v>
      </c>
      <c r="L57" s="148" t="s">
        <v>95</v>
      </c>
      <c r="M57" s="149">
        <v>0</v>
      </c>
      <c r="N57" s="86"/>
      <c r="O57" s="194"/>
      <c r="P57" s="194"/>
      <c r="Q57" s="194"/>
      <c r="R57" s="186"/>
    </row>
    <row r="58" spans="1:18" s="154" customFormat="1" ht="20" customHeight="1" x14ac:dyDescent="0.35">
      <c r="A58" s="85">
        <v>14</v>
      </c>
      <c r="B58" s="189" t="s">
        <v>137</v>
      </c>
      <c r="C58" s="198">
        <v>13</v>
      </c>
      <c r="D58" s="198">
        <v>0</v>
      </c>
      <c r="E58" s="182">
        <v>1</v>
      </c>
      <c r="F58" s="182">
        <v>4</v>
      </c>
      <c r="G58" s="195">
        <f>C58-D58-E58-F58</f>
        <v>8</v>
      </c>
      <c r="H58" s="191">
        <f>$D$5*D58+$E$5*E58+$F$5*F58+G58</f>
        <v>14.5</v>
      </c>
      <c r="I58" s="87" t="s">
        <v>90</v>
      </c>
      <c r="J58" s="69">
        <f>(H58/'1 htv_taustatiedot'!$F$16*'1 htv_taustatiedot'!$J$16)/24</f>
        <v>7.2216796875000003E-2</v>
      </c>
      <c r="K58" s="68">
        <f>J58/'1 htv_taustatiedot'!$I$16</f>
        <v>0.22656250000000003</v>
      </c>
      <c r="L58" s="148" t="s">
        <v>90</v>
      </c>
      <c r="M58" s="149">
        <v>0</v>
      </c>
      <c r="N58" s="86"/>
      <c r="O58" s="185" t="s">
        <v>91</v>
      </c>
      <c r="P58" s="194"/>
      <c r="Q58" s="194"/>
      <c r="R58" s="185" t="s">
        <v>91</v>
      </c>
    </row>
    <row r="59" spans="1:18" s="154" customFormat="1" ht="20.25" customHeight="1" x14ac:dyDescent="0.35">
      <c r="A59" s="81"/>
      <c r="B59" s="190"/>
      <c r="C59" s="199"/>
      <c r="D59" s="199"/>
      <c r="E59" s="183"/>
      <c r="F59" s="183"/>
      <c r="G59" s="196"/>
      <c r="H59" s="192"/>
      <c r="I59" s="88" t="s">
        <v>92</v>
      </c>
      <c r="J59" s="69">
        <f>(H58/'1 htv_taustatiedot'!$F$19*'1 htv_taustatiedot'!$J$19)/24</f>
        <v>1.0180341409691629E-2</v>
      </c>
      <c r="K59" s="68">
        <f>J59/'1 htv_taustatiedot'!$I$19</f>
        <v>3.1938325991189426E-2</v>
      </c>
      <c r="L59" s="148" t="s">
        <v>92</v>
      </c>
      <c r="M59" s="149">
        <v>0</v>
      </c>
      <c r="N59" s="86"/>
      <c r="O59" s="194"/>
      <c r="P59" s="194"/>
      <c r="Q59" s="194"/>
      <c r="R59" s="186"/>
    </row>
    <row r="60" spans="1:18" s="154" customFormat="1" ht="20.25" customHeight="1" x14ac:dyDescent="0.35">
      <c r="A60" s="81"/>
      <c r="B60" s="187" t="s">
        <v>93</v>
      </c>
      <c r="C60" s="199"/>
      <c r="D60" s="199"/>
      <c r="E60" s="183"/>
      <c r="F60" s="183"/>
      <c r="G60" s="196"/>
      <c r="H60" s="192"/>
      <c r="I60" s="88" t="s">
        <v>94</v>
      </c>
      <c r="J60" s="69">
        <f>(H58/'1 htv_taustatiedot'!$F$21*'1 htv_taustatiedot'!$J$21)/24</f>
        <v>3.4040733830845778E-2</v>
      </c>
      <c r="K60" s="68">
        <f>J60/'1 htv_taustatiedot'!$I$21</f>
        <v>0.10820895522388062</v>
      </c>
      <c r="L60" s="148" t="s">
        <v>94</v>
      </c>
      <c r="M60" s="149">
        <v>0</v>
      </c>
      <c r="N60" s="86"/>
      <c r="O60" s="194"/>
      <c r="P60" s="194"/>
      <c r="Q60" s="194"/>
      <c r="R60" s="186"/>
    </row>
    <row r="61" spans="1:18" s="154" customFormat="1" ht="20.25" customHeight="1" x14ac:dyDescent="0.35">
      <c r="A61" s="82"/>
      <c r="B61" s="188"/>
      <c r="C61" s="200"/>
      <c r="D61" s="201"/>
      <c r="E61" s="184"/>
      <c r="F61" s="184"/>
      <c r="G61" s="197"/>
      <c r="H61" s="193"/>
      <c r="I61" s="89" t="s">
        <v>95</v>
      </c>
      <c r="J61" s="69">
        <f>(H58/'1 htv_taustatiedot'!$F$23*'1 htv_taustatiedot'!$J$23)/24</f>
        <v>2.9240117521367518E-2</v>
      </c>
      <c r="K61" s="68">
        <f>J61/'1 htv_taustatiedot'!$I$23</f>
        <v>9.2948717948717938E-2</v>
      </c>
      <c r="L61" s="148" t="s">
        <v>95</v>
      </c>
      <c r="M61" s="149">
        <v>0</v>
      </c>
      <c r="N61" s="86"/>
      <c r="O61" s="194"/>
      <c r="P61" s="194"/>
      <c r="Q61" s="194"/>
      <c r="R61" s="186"/>
    </row>
    <row r="62" spans="1:18" s="154" customFormat="1" ht="20" customHeight="1" x14ac:dyDescent="0.35">
      <c r="A62" s="85">
        <v>15</v>
      </c>
      <c r="B62" s="189" t="s">
        <v>138</v>
      </c>
      <c r="C62" s="198">
        <v>4</v>
      </c>
      <c r="D62" s="198">
        <v>0</v>
      </c>
      <c r="E62" s="182">
        <v>4</v>
      </c>
      <c r="F62" s="182">
        <v>0</v>
      </c>
      <c r="G62" s="195">
        <f>C62-D62-E62-F62</f>
        <v>0</v>
      </c>
      <c r="H62" s="191">
        <f>$D$5*D62+$E$5*E62+$F$5*F62+G62</f>
        <v>6</v>
      </c>
      <c r="I62" s="87" t="s">
        <v>90</v>
      </c>
      <c r="J62" s="69">
        <f>(H62/'1 htv_taustatiedot'!$F$16*'1 htv_taustatiedot'!$J$16)/24</f>
        <v>2.9882812499999998E-2</v>
      </c>
      <c r="K62" s="68">
        <f>J62/'1 htv_taustatiedot'!$I$16</f>
        <v>9.375E-2</v>
      </c>
      <c r="L62" s="148" t="s">
        <v>90</v>
      </c>
      <c r="M62" s="149">
        <v>0</v>
      </c>
      <c r="N62" s="86"/>
      <c r="O62" s="185" t="s">
        <v>91</v>
      </c>
      <c r="P62" s="194"/>
      <c r="Q62" s="194"/>
      <c r="R62" s="185" t="s">
        <v>91</v>
      </c>
    </row>
    <row r="63" spans="1:18" s="154" customFormat="1" ht="20.25" customHeight="1" x14ac:dyDescent="0.35">
      <c r="A63" s="81"/>
      <c r="B63" s="190"/>
      <c r="C63" s="199"/>
      <c r="D63" s="199"/>
      <c r="E63" s="183"/>
      <c r="F63" s="183"/>
      <c r="G63" s="196"/>
      <c r="H63" s="192"/>
      <c r="I63" s="88" t="s">
        <v>92</v>
      </c>
      <c r="J63" s="69">
        <f>(H62/'1 htv_taustatiedot'!$F$19*'1 htv_taustatiedot'!$J$19)/24</f>
        <v>4.2125550660792955E-3</v>
      </c>
      <c r="K63" s="68">
        <f>J63/'1 htv_taustatiedot'!$I$19</f>
        <v>1.3215859030837006E-2</v>
      </c>
      <c r="L63" s="148" t="s">
        <v>92</v>
      </c>
      <c r="M63" s="149">
        <v>0</v>
      </c>
      <c r="N63" s="86"/>
      <c r="O63" s="194"/>
      <c r="P63" s="194"/>
      <c r="Q63" s="194"/>
      <c r="R63" s="186"/>
    </row>
    <row r="64" spans="1:18" s="154" customFormat="1" ht="20.25" customHeight="1" x14ac:dyDescent="0.35">
      <c r="A64" s="81"/>
      <c r="B64" s="187" t="s">
        <v>93</v>
      </c>
      <c r="C64" s="199"/>
      <c r="D64" s="199"/>
      <c r="E64" s="183"/>
      <c r="F64" s="183"/>
      <c r="G64" s="196"/>
      <c r="H64" s="192"/>
      <c r="I64" s="88" t="s">
        <v>94</v>
      </c>
      <c r="J64" s="69">
        <f>(H62/'1 htv_taustatiedot'!$F$21*'1 htv_taustatiedot'!$J$21)/24</f>
        <v>1.408582089552239E-2</v>
      </c>
      <c r="K64" s="68">
        <f>J64/'1 htv_taustatiedot'!$I$21</f>
        <v>4.4776119402985079E-2</v>
      </c>
      <c r="L64" s="148" t="s">
        <v>94</v>
      </c>
      <c r="M64" s="149">
        <v>0</v>
      </c>
      <c r="N64" s="86"/>
      <c r="O64" s="194"/>
      <c r="P64" s="194"/>
      <c r="Q64" s="194"/>
      <c r="R64" s="186"/>
    </row>
    <row r="65" spans="1:18" s="154" customFormat="1" ht="20.25" customHeight="1" x14ac:dyDescent="0.35">
      <c r="A65" s="82"/>
      <c r="B65" s="188"/>
      <c r="C65" s="200"/>
      <c r="D65" s="201"/>
      <c r="E65" s="184"/>
      <c r="F65" s="184"/>
      <c r="G65" s="197"/>
      <c r="H65" s="193"/>
      <c r="I65" s="89" t="s">
        <v>95</v>
      </c>
      <c r="J65" s="69">
        <f>(H62/'1 htv_taustatiedot'!$F$23*'1 htv_taustatiedot'!$J$23)/24</f>
        <v>1.2099358974358975E-2</v>
      </c>
      <c r="K65" s="68">
        <f>J65/'1 htv_taustatiedot'!$I$23</f>
        <v>3.8461538461538464E-2</v>
      </c>
      <c r="L65" s="148" t="s">
        <v>95</v>
      </c>
      <c r="M65" s="149">
        <v>0</v>
      </c>
      <c r="N65" s="86"/>
      <c r="O65" s="194"/>
      <c r="P65" s="194"/>
      <c r="Q65" s="194"/>
      <c r="R65" s="186"/>
    </row>
    <row r="66" spans="1:18" s="154" customFormat="1" ht="20" customHeight="1" x14ac:dyDescent="0.35">
      <c r="A66" s="85">
        <v>16</v>
      </c>
      <c r="B66" s="189" t="s">
        <v>139</v>
      </c>
      <c r="C66" s="198">
        <v>37</v>
      </c>
      <c r="D66" s="198">
        <v>3</v>
      </c>
      <c r="E66" s="182">
        <v>4</v>
      </c>
      <c r="F66" s="182">
        <v>3</v>
      </c>
      <c r="G66" s="195">
        <f>C66-D66-E66-F66</f>
        <v>27</v>
      </c>
      <c r="H66" s="191">
        <f>$D$5*D66+$E$5*E66+$F$5*F66+G66</f>
        <v>40.35</v>
      </c>
      <c r="I66" s="87" t="s">
        <v>90</v>
      </c>
      <c r="J66" s="69">
        <f>(H66/'1 htv_taustatiedot'!$F$16*'1 htv_taustatiedot'!$J$16)/24</f>
        <v>0.2009619140625</v>
      </c>
      <c r="K66" s="68">
        <f>J66/'1 htv_taustatiedot'!$I$16</f>
        <v>0.63046875000000002</v>
      </c>
      <c r="L66" s="148" t="s">
        <v>90</v>
      </c>
      <c r="M66" s="149">
        <v>0</v>
      </c>
      <c r="N66" s="86"/>
      <c r="O66" s="185" t="s">
        <v>91</v>
      </c>
      <c r="P66" s="194"/>
      <c r="Q66" s="194"/>
      <c r="R66" s="185" t="s">
        <v>91</v>
      </c>
    </row>
    <row r="67" spans="1:18" s="154" customFormat="1" ht="20.25" customHeight="1" x14ac:dyDescent="0.35">
      <c r="A67" s="81"/>
      <c r="B67" s="190"/>
      <c r="C67" s="199"/>
      <c r="D67" s="199"/>
      <c r="E67" s="183"/>
      <c r="F67" s="183"/>
      <c r="G67" s="196"/>
      <c r="H67" s="192"/>
      <c r="I67" s="88" t="s">
        <v>92</v>
      </c>
      <c r="J67" s="69">
        <f>(H66/'1 htv_taustatiedot'!$F$19*'1 htv_taustatiedot'!$J$19)/24</f>
        <v>2.8329432819383261E-2</v>
      </c>
      <c r="K67" s="68">
        <f>J67/'1 htv_taustatiedot'!$I$19</f>
        <v>8.887665198237886E-2</v>
      </c>
      <c r="L67" s="148" t="s">
        <v>92</v>
      </c>
      <c r="M67" s="149">
        <v>0</v>
      </c>
      <c r="N67" s="86"/>
      <c r="O67" s="194"/>
      <c r="P67" s="194"/>
      <c r="Q67" s="194"/>
      <c r="R67" s="186"/>
    </row>
    <row r="68" spans="1:18" s="154" customFormat="1" ht="20.25" customHeight="1" x14ac:dyDescent="0.35">
      <c r="A68" s="81"/>
      <c r="B68" s="187" t="s">
        <v>93</v>
      </c>
      <c r="C68" s="199"/>
      <c r="D68" s="199"/>
      <c r="E68" s="183"/>
      <c r="F68" s="183"/>
      <c r="G68" s="196"/>
      <c r="H68" s="192"/>
      <c r="I68" s="88" t="s">
        <v>94</v>
      </c>
      <c r="J68" s="69">
        <f>(H66/'1 htv_taustatiedot'!$F$21*'1 htv_taustatiedot'!$J$21)/24</f>
        <v>9.4727145522388048E-2</v>
      </c>
      <c r="K68" s="68">
        <f>J68/'1 htv_taustatiedot'!$I$21</f>
        <v>0.30111940298507461</v>
      </c>
      <c r="L68" s="148" t="s">
        <v>94</v>
      </c>
      <c r="M68" s="149">
        <v>0</v>
      </c>
      <c r="N68" s="86"/>
      <c r="O68" s="194"/>
      <c r="P68" s="194"/>
      <c r="Q68" s="194"/>
      <c r="R68" s="186"/>
    </row>
    <row r="69" spans="1:18" s="154" customFormat="1" ht="20.25" customHeight="1" x14ac:dyDescent="0.35">
      <c r="A69" s="82"/>
      <c r="B69" s="188"/>
      <c r="C69" s="200"/>
      <c r="D69" s="201"/>
      <c r="E69" s="184"/>
      <c r="F69" s="184"/>
      <c r="G69" s="197"/>
      <c r="H69" s="193"/>
      <c r="I69" s="89" t="s">
        <v>95</v>
      </c>
      <c r="J69" s="69">
        <f>(H66/'1 htv_taustatiedot'!$F$23*'1 htv_taustatiedot'!$J$23)/24</f>
        <v>8.1368189102564104E-2</v>
      </c>
      <c r="K69" s="68">
        <f>J69/'1 htv_taustatiedot'!$I$23</f>
        <v>0.25865384615384618</v>
      </c>
      <c r="L69" s="148" t="s">
        <v>95</v>
      </c>
      <c r="M69" s="149">
        <v>0</v>
      </c>
      <c r="N69" s="86"/>
      <c r="O69" s="194"/>
      <c r="P69" s="194"/>
      <c r="Q69" s="194"/>
      <c r="R69" s="186"/>
    </row>
  </sheetData>
  <mergeCells count="151">
    <mergeCell ref="G66:G69"/>
    <mergeCell ref="H66:H69"/>
    <mergeCell ref="O66:Q69"/>
    <mergeCell ref="R66:R69"/>
    <mergeCell ref="B68:B69"/>
    <mergeCell ref="B66:B67"/>
    <mergeCell ref="C66:C69"/>
    <mergeCell ref="D66:D69"/>
    <mergeCell ref="E66:E69"/>
    <mergeCell ref="F66:F69"/>
    <mergeCell ref="G62:G65"/>
    <mergeCell ref="H62:H65"/>
    <mergeCell ref="O62:Q65"/>
    <mergeCell ref="R62:R65"/>
    <mergeCell ref="B64:B65"/>
    <mergeCell ref="B62:B63"/>
    <mergeCell ref="C62:C65"/>
    <mergeCell ref="D62:D65"/>
    <mergeCell ref="E62:E65"/>
    <mergeCell ref="F62:F65"/>
    <mergeCell ref="G58:G61"/>
    <mergeCell ref="H58:H61"/>
    <mergeCell ref="O58:Q61"/>
    <mergeCell ref="R58:R61"/>
    <mergeCell ref="B60:B61"/>
    <mergeCell ref="B58:B59"/>
    <mergeCell ref="C58:C61"/>
    <mergeCell ref="D58:D61"/>
    <mergeCell ref="E58:E61"/>
    <mergeCell ref="F58:F61"/>
    <mergeCell ref="G54:G57"/>
    <mergeCell ref="H54:H57"/>
    <mergeCell ref="O54:Q57"/>
    <mergeCell ref="R54:R57"/>
    <mergeCell ref="B56:B57"/>
    <mergeCell ref="B54:B55"/>
    <mergeCell ref="C54:C57"/>
    <mergeCell ref="D54:D57"/>
    <mergeCell ref="E54:E57"/>
    <mergeCell ref="F54:F57"/>
    <mergeCell ref="G18:G21"/>
    <mergeCell ref="H18:H21"/>
    <mergeCell ref="O18:Q21"/>
    <mergeCell ref="R18:R21"/>
    <mergeCell ref="B20:B21"/>
    <mergeCell ref="B18:B19"/>
    <mergeCell ref="C18:C21"/>
    <mergeCell ref="D18:D21"/>
    <mergeCell ref="E18:E21"/>
    <mergeCell ref="F18:F21"/>
    <mergeCell ref="G14:G17"/>
    <mergeCell ref="H14:H17"/>
    <mergeCell ref="O14:Q17"/>
    <mergeCell ref="R14:R17"/>
    <mergeCell ref="B16:B17"/>
    <mergeCell ref="B14:B15"/>
    <mergeCell ref="C14:C17"/>
    <mergeCell ref="D14:D17"/>
    <mergeCell ref="E14:E17"/>
    <mergeCell ref="F14:F17"/>
    <mergeCell ref="G42:G45"/>
    <mergeCell ref="H42:H45"/>
    <mergeCell ref="O42:Q45"/>
    <mergeCell ref="R42:R45"/>
    <mergeCell ref="B44:B45"/>
    <mergeCell ref="B42:B43"/>
    <mergeCell ref="C42:C45"/>
    <mergeCell ref="D42:D45"/>
    <mergeCell ref="E42:E45"/>
    <mergeCell ref="F42:F45"/>
    <mergeCell ref="G38:G41"/>
    <mergeCell ref="H38:H41"/>
    <mergeCell ref="O38:Q41"/>
    <mergeCell ref="R38:R41"/>
    <mergeCell ref="B40:B41"/>
    <mergeCell ref="B38:B39"/>
    <mergeCell ref="C38:C41"/>
    <mergeCell ref="D38:D41"/>
    <mergeCell ref="E38:E41"/>
    <mergeCell ref="F38:F41"/>
    <mergeCell ref="G34:G37"/>
    <mergeCell ref="H34:H37"/>
    <mergeCell ref="O34:Q37"/>
    <mergeCell ref="R34:R37"/>
    <mergeCell ref="B36:B37"/>
    <mergeCell ref="B34:B35"/>
    <mergeCell ref="C34:C37"/>
    <mergeCell ref="D34:D37"/>
    <mergeCell ref="E34:E37"/>
    <mergeCell ref="F34:F37"/>
    <mergeCell ref="G30:G33"/>
    <mergeCell ref="H30:H33"/>
    <mergeCell ref="O30:Q33"/>
    <mergeCell ref="R30:R33"/>
    <mergeCell ref="B32:B33"/>
    <mergeCell ref="B30:B31"/>
    <mergeCell ref="C30:C33"/>
    <mergeCell ref="D30:D33"/>
    <mergeCell ref="E30:E33"/>
    <mergeCell ref="F30:F33"/>
    <mergeCell ref="G26:G29"/>
    <mergeCell ref="H26:H29"/>
    <mergeCell ref="O26:Q29"/>
    <mergeCell ref="R26:R29"/>
    <mergeCell ref="B28:B29"/>
    <mergeCell ref="B26:B27"/>
    <mergeCell ref="C26:C29"/>
    <mergeCell ref="D26:D29"/>
    <mergeCell ref="E26:E29"/>
    <mergeCell ref="F26:F29"/>
    <mergeCell ref="G22:G25"/>
    <mergeCell ref="H22:H25"/>
    <mergeCell ref="O22:Q25"/>
    <mergeCell ref="R22:R25"/>
    <mergeCell ref="B24:B25"/>
    <mergeCell ref="B22:B23"/>
    <mergeCell ref="C22:C25"/>
    <mergeCell ref="D22:D25"/>
    <mergeCell ref="E22:E25"/>
    <mergeCell ref="F22:F25"/>
    <mergeCell ref="C3:C5"/>
    <mergeCell ref="O3:Q3"/>
    <mergeCell ref="E6:E9"/>
    <mergeCell ref="R10:R13"/>
    <mergeCell ref="B12:B13"/>
    <mergeCell ref="B6:B7"/>
    <mergeCell ref="H6:H9"/>
    <mergeCell ref="O6:Q9"/>
    <mergeCell ref="G6:G9"/>
    <mergeCell ref="B10:B11"/>
    <mergeCell ref="C10:C13"/>
    <mergeCell ref="D10:D13"/>
    <mergeCell ref="E10:E13"/>
    <mergeCell ref="F10:F13"/>
    <mergeCell ref="G10:G13"/>
    <mergeCell ref="H10:H13"/>
    <mergeCell ref="O10:Q13"/>
    <mergeCell ref="F6:F9"/>
    <mergeCell ref="R6:R9"/>
    <mergeCell ref="B8:B9"/>
    <mergeCell ref="C6:C9"/>
    <mergeCell ref="D6:D9"/>
    <mergeCell ref="R4:R5"/>
    <mergeCell ref="I3:N3"/>
    <mergeCell ref="D3:G3"/>
    <mergeCell ref="I4:J5"/>
    <mergeCell ref="K4:K5"/>
    <mergeCell ref="N4:N5"/>
    <mergeCell ref="L4:M5"/>
    <mergeCell ref="O4:Q5"/>
    <mergeCell ref="H3:H5"/>
  </mergeCells>
  <phoneticPr fontId="6" type="noConversion"/>
  <conditionalFormatting sqref="A70:A1048576 A1:A2">
    <cfRule type="dataBar" priority="20">
      <dataBar>
        <cfvo type="min"/>
        <cfvo type="max"/>
        <color theme="8" tint="0.79998168889431442"/>
      </dataBar>
      <extLst>
        <ext xmlns:x14="http://schemas.microsoft.com/office/spreadsheetml/2009/9/main" uri="{B025F937-C7B1-47D3-B67F-A62EFF666E3E}">
          <x14:id>{1B8A098E-15DE-495F-8503-35DC2658D1CB}</x14:id>
        </ext>
      </extLst>
    </cfRule>
  </conditionalFormatting>
  <pageMargins left="0.25" right="0.25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B8A098E-15DE-495F-8503-35DC2658D1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A70:A1048576 A1:A2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5D98A-2D06-4A64-AB2E-1EBA0E5FA48F}">
  <dimension ref="A1:T65"/>
  <sheetViews>
    <sheetView tabSelected="1" topLeftCell="A29" zoomScale="80" zoomScaleNormal="80" workbookViewId="0">
      <selection activeCell="Q62" sqref="Q62:S65"/>
    </sheetView>
  </sheetViews>
  <sheetFormatPr defaultColWidth="9.1796875" defaultRowHeight="20.25" customHeight="1" x14ac:dyDescent="0.35"/>
  <cols>
    <col min="1" max="1" width="4.453125" style="40" customWidth="1"/>
    <col min="2" max="2" width="25.7265625" style="1" customWidth="1"/>
    <col min="3" max="3" width="10" style="1" customWidth="1"/>
    <col min="4" max="10" width="15.7265625" style="1" customWidth="1"/>
    <col min="11" max="11" width="5.7265625" style="1" customWidth="1"/>
    <col min="12" max="12" width="12.54296875" style="1" customWidth="1"/>
    <col min="13" max="13" width="10.7265625" style="1" customWidth="1"/>
    <col min="14" max="14" width="5.7265625" style="1" customWidth="1"/>
    <col min="15" max="15" width="10.7265625" style="1" customWidth="1"/>
    <col min="16" max="16" width="25.7265625" style="2" customWidth="1"/>
    <col min="17" max="19" width="15.7265625" style="1" customWidth="1"/>
    <col min="20" max="20" width="41.26953125" style="1" customWidth="1"/>
    <col min="21" max="23" width="15.7265625" style="1" customWidth="1"/>
    <col min="24" max="16384" width="9.1796875" style="1"/>
  </cols>
  <sheetData>
    <row r="1" spans="1:20" ht="20.25" customHeight="1" x14ac:dyDescent="0.5">
      <c r="A1" s="56"/>
      <c r="B1" s="57" t="s">
        <v>69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8"/>
      <c r="Q1" s="53"/>
      <c r="R1" s="53"/>
      <c r="S1" s="53"/>
      <c r="T1" s="59"/>
    </row>
    <row r="2" spans="1:20" customFormat="1" ht="20.25" customHeight="1" x14ac:dyDescent="0.5">
      <c r="A2" s="60"/>
      <c r="B2" s="61" t="s">
        <v>70</v>
      </c>
      <c r="C2" s="65" t="s">
        <v>140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150" t="s">
        <v>96</v>
      </c>
      <c r="O2" s="62"/>
      <c r="P2" s="63"/>
      <c r="Q2" s="62"/>
      <c r="R2" s="62"/>
      <c r="S2" s="62"/>
      <c r="T2" s="64"/>
    </row>
    <row r="3" spans="1:20" s="129" customFormat="1" ht="30" customHeight="1" x14ac:dyDescent="0.35">
      <c r="A3" s="125"/>
      <c r="B3" s="126" t="s">
        <v>72</v>
      </c>
      <c r="C3" s="116"/>
      <c r="D3" s="127" t="s">
        <v>97</v>
      </c>
      <c r="E3" s="164" t="s">
        <v>74</v>
      </c>
      <c r="F3" s="164"/>
      <c r="G3" s="164"/>
      <c r="H3" s="117"/>
      <c r="I3" s="164" t="s">
        <v>98</v>
      </c>
      <c r="J3" s="235" t="s">
        <v>75</v>
      </c>
      <c r="K3" s="160" t="s">
        <v>76</v>
      </c>
      <c r="L3" s="160"/>
      <c r="M3" s="161"/>
      <c r="N3" s="161"/>
      <c r="O3" s="161"/>
      <c r="P3" s="162"/>
      <c r="Q3" s="231" t="s">
        <v>77</v>
      </c>
      <c r="R3" s="232"/>
      <c r="S3" s="232"/>
      <c r="T3" s="128"/>
    </row>
    <row r="4" spans="1:20" s="129" customFormat="1" ht="30" customHeight="1" x14ac:dyDescent="0.35">
      <c r="A4" s="125"/>
      <c r="B4" s="224" t="s">
        <v>99</v>
      </c>
      <c r="C4" s="225"/>
      <c r="D4" s="131" t="s">
        <v>100</v>
      </c>
      <c r="E4" s="120" t="s">
        <v>79</v>
      </c>
      <c r="F4" s="120" t="s">
        <v>80</v>
      </c>
      <c r="G4" s="120" t="s">
        <v>81</v>
      </c>
      <c r="H4" s="120"/>
      <c r="I4" s="233"/>
      <c r="J4" s="235"/>
      <c r="K4" s="166" t="s">
        <v>82</v>
      </c>
      <c r="L4" s="162"/>
      <c r="M4" s="166" t="s">
        <v>83</v>
      </c>
      <c r="N4" s="226" t="s">
        <v>101</v>
      </c>
      <c r="O4" s="227"/>
      <c r="P4" s="227" t="s">
        <v>102</v>
      </c>
      <c r="Q4" s="221" t="s">
        <v>86</v>
      </c>
      <c r="R4" s="222"/>
      <c r="S4" s="222"/>
      <c r="T4" s="219" t="s">
        <v>87</v>
      </c>
    </row>
    <row r="5" spans="1:20" s="129" customFormat="1" ht="30" customHeight="1" x14ac:dyDescent="0.35">
      <c r="A5" s="125"/>
      <c r="B5" s="132" t="s">
        <v>88</v>
      </c>
      <c r="C5" s="133"/>
      <c r="D5" s="152" t="s">
        <v>103</v>
      </c>
      <c r="E5" s="134">
        <v>1.2</v>
      </c>
      <c r="F5" s="134">
        <v>1.5</v>
      </c>
      <c r="G5" s="134">
        <v>1.25</v>
      </c>
      <c r="H5" s="134" t="s">
        <v>89</v>
      </c>
      <c r="I5" s="234"/>
      <c r="J5" s="235"/>
      <c r="K5" s="162"/>
      <c r="L5" s="162"/>
      <c r="M5" s="162"/>
      <c r="N5" s="228"/>
      <c r="O5" s="229"/>
      <c r="P5" s="230"/>
      <c r="Q5" s="223"/>
      <c r="R5" s="223"/>
      <c r="S5" s="223"/>
      <c r="T5" s="220"/>
    </row>
    <row r="6" spans="1:20" s="3" customFormat="1" ht="20.25" customHeight="1" x14ac:dyDescent="0.3">
      <c r="A6" s="47">
        <v>1</v>
      </c>
      <c r="B6" s="202" t="s">
        <v>124</v>
      </c>
      <c r="C6" s="45" t="s">
        <v>104</v>
      </c>
      <c r="D6" s="46">
        <v>57</v>
      </c>
      <c r="E6" s="72">
        <v>7</v>
      </c>
      <c r="F6" s="72">
        <v>3</v>
      </c>
      <c r="G6" s="72">
        <v>6</v>
      </c>
      <c r="H6" s="71">
        <v>41</v>
      </c>
      <c r="I6" s="92">
        <f t="shared" ref="I6:I21" si="0">H6+$E$5*E6+$F$5*F6+$G$5*G6</f>
        <v>61.4</v>
      </c>
      <c r="J6" s="204">
        <f>SUM(I6:I9)</f>
        <v>578.25</v>
      </c>
      <c r="K6" s="66" t="s">
        <v>90</v>
      </c>
      <c r="L6" s="69">
        <f>(J6/'1 htv_taustatiedot'!$F$15*'1 htv_taustatiedot'!$J$15)/24</f>
        <v>2.0034476902173917</v>
      </c>
      <c r="M6" s="105">
        <f>L6/'1 htv_taustatiedot'!$I$15</f>
        <v>6.2853260869565233</v>
      </c>
      <c r="N6" s="146" t="s">
        <v>90</v>
      </c>
      <c r="O6" s="147">
        <v>7</v>
      </c>
      <c r="P6" s="41"/>
      <c r="Q6" s="205" t="s">
        <v>174</v>
      </c>
      <c r="R6" s="206"/>
      <c r="S6" s="207"/>
      <c r="T6" s="214"/>
    </row>
    <row r="7" spans="1:20" s="3" customFormat="1" ht="20.25" customHeight="1" x14ac:dyDescent="0.3">
      <c r="A7" s="51"/>
      <c r="B7" s="203"/>
      <c r="C7" s="49" t="s">
        <v>105</v>
      </c>
      <c r="D7" s="46">
        <v>436</v>
      </c>
      <c r="E7" s="72">
        <v>53</v>
      </c>
      <c r="F7" s="72">
        <v>121</v>
      </c>
      <c r="G7" s="72">
        <v>39</v>
      </c>
      <c r="H7" s="71">
        <f t="shared" ref="H7:H8" si="1">D7-(E7+F7+G7)</f>
        <v>223</v>
      </c>
      <c r="I7" s="92">
        <f t="shared" si="0"/>
        <v>516.85</v>
      </c>
      <c r="J7" s="204"/>
      <c r="K7" s="55" t="s">
        <v>92</v>
      </c>
      <c r="L7" s="69">
        <f>(J6/'1 htv_taustatiedot'!$F$18*'1 htv_taustatiedot'!$J$18)/24</f>
        <v>0.43885044642857141</v>
      </c>
      <c r="M7" s="104">
        <f>L7/'1 htv_taustatiedot'!$I$18</f>
        <v>1.3767857142857143</v>
      </c>
      <c r="N7" s="146" t="s">
        <v>92</v>
      </c>
      <c r="O7" s="147">
        <v>0</v>
      </c>
      <c r="P7" s="41"/>
      <c r="Q7" s="208"/>
      <c r="R7" s="209"/>
      <c r="S7" s="210"/>
      <c r="T7" s="215"/>
    </row>
    <row r="8" spans="1:20" s="3" customFormat="1" ht="20.25" customHeight="1" x14ac:dyDescent="0.3">
      <c r="A8" s="51"/>
      <c r="B8" s="217" t="s">
        <v>151</v>
      </c>
      <c r="C8" s="49" t="s">
        <v>106</v>
      </c>
      <c r="D8" s="46">
        <v>0</v>
      </c>
      <c r="E8" s="72">
        <v>0</v>
      </c>
      <c r="F8" s="72">
        <v>0</v>
      </c>
      <c r="G8" s="72">
        <v>0</v>
      </c>
      <c r="H8" s="71">
        <f t="shared" si="1"/>
        <v>0</v>
      </c>
      <c r="I8" s="92">
        <f t="shared" si="0"/>
        <v>0</v>
      </c>
      <c r="J8" s="204"/>
      <c r="K8" s="55" t="s">
        <v>94</v>
      </c>
      <c r="L8" s="69">
        <f>(J6/'1 htv_taustatiedot'!$F$21*'1 htv_taustatiedot'!$J$21)/24</f>
        <v>1.3575209888059703</v>
      </c>
      <c r="M8" s="70">
        <f>L8/'1 htv_taustatiedot'!$I$21</f>
        <v>4.3152985074626873</v>
      </c>
      <c r="N8" s="146" t="s">
        <v>94</v>
      </c>
      <c r="O8" s="147">
        <v>5</v>
      </c>
      <c r="P8" s="41"/>
      <c r="Q8" s="208"/>
      <c r="R8" s="209"/>
      <c r="S8" s="210"/>
      <c r="T8" s="215"/>
    </row>
    <row r="9" spans="1:20" s="3" customFormat="1" ht="20.25" customHeight="1" x14ac:dyDescent="0.3">
      <c r="A9" s="51"/>
      <c r="B9" s="218"/>
      <c r="C9" s="67" t="s">
        <v>107</v>
      </c>
      <c r="D9" s="43">
        <v>0</v>
      </c>
      <c r="E9" s="72">
        <v>0</v>
      </c>
      <c r="F9" s="72">
        <v>0</v>
      </c>
      <c r="G9" s="72">
        <v>0</v>
      </c>
      <c r="H9" s="71">
        <f>D9-(E9+F9+G9)</f>
        <v>0</v>
      </c>
      <c r="I9" s="92">
        <f t="shared" si="0"/>
        <v>0</v>
      </c>
      <c r="J9" s="204"/>
      <c r="K9" s="73" t="s">
        <v>95</v>
      </c>
      <c r="L9" s="69">
        <f>(J6/'1 htv_taustatiedot'!$F$23*'1 htv_taustatiedot'!$J$23)/24</f>
        <v>1.1660757211538462</v>
      </c>
      <c r="M9" s="68">
        <f>L9/'1 htv_taustatiedot'!$I$23</f>
        <v>3.7067307692307692</v>
      </c>
      <c r="N9" s="146" t="s">
        <v>95</v>
      </c>
      <c r="O9" s="147">
        <v>2</v>
      </c>
      <c r="P9" s="41"/>
      <c r="Q9" s="211"/>
      <c r="R9" s="212"/>
      <c r="S9" s="213"/>
      <c r="T9" s="216"/>
    </row>
    <row r="10" spans="1:20" ht="20.25" customHeight="1" x14ac:dyDescent="0.35">
      <c r="A10" s="47">
        <v>2</v>
      </c>
      <c r="B10" s="202" t="s">
        <v>126</v>
      </c>
      <c r="C10" s="45" t="s">
        <v>104</v>
      </c>
      <c r="D10" s="46">
        <v>48</v>
      </c>
      <c r="E10" s="72">
        <v>4</v>
      </c>
      <c r="F10" s="72">
        <v>0</v>
      </c>
      <c r="G10" s="72">
        <v>6</v>
      </c>
      <c r="H10" s="71">
        <f>D10-(E10+F10+G10)</f>
        <v>38</v>
      </c>
      <c r="I10" s="92">
        <f t="shared" si="0"/>
        <v>50.3</v>
      </c>
      <c r="J10" s="204">
        <f>SUM(I10:I13)</f>
        <v>280.55</v>
      </c>
      <c r="K10" s="66" t="s">
        <v>90</v>
      </c>
      <c r="L10" s="69">
        <f>(J10/'1 htv_taustatiedot'!$F$15*'1 htv_taustatiedot'!$J$15)/24</f>
        <v>0.97201426630434795</v>
      </c>
      <c r="M10" s="105">
        <f>L10/'1 htv_taustatiedot'!$I$15</f>
        <v>3.0494565217391312</v>
      </c>
      <c r="N10" s="146" t="s">
        <v>90</v>
      </c>
      <c r="O10" s="147">
        <v>2.5</v>
      </c>
      <c r="P10" s="41"/>
      <c r="Q10" s="205"/>
      <c r="R10" s="206"/>
      <c r="S10" s="207"/>
      <c r="T10" s="214"/>
    </row>
    <row r="11" spans="1:20" ht="20.25" customHeight="1" x14ac:dyDescent="0.35">
      <c r="A11" s="51"/>
      <c r="B11" s="203"/>
      <c r="C11" s="49" t="s">
        <v>105</v>
      </c>
      <c r="D11" s="46">
        <v>221</v>
      </c>
      <c r="E11" s="72">
        <v>20</v>
      </c>
      <c r="F11" s="72">
        <v>3</v>
      </c>
      <c r="G11" s="72">
        <v>15</v>
      </c>
      <c r="H11" s="71">
        <f t="shared" ref="H11:H12" si="2">D11-(E11+F11+G11)</f>
        <v>183</v>
      </c>
      <c r="I11" s="92">
        <f t="shared" si="0"/>
        <v>230.25</v>
      </c>
      <c r="J11" s="204"/>
      <c r="K11" s="55" t="s">
        <v>92</v>
      </c>
      <c r="L11" s="69">
        <f>(J10/'1 htv_taustatiedot'!$F$18*'1 htv_taustatiedot'!$J$18)/24</f>
        <v>0.21291741071428572</v>
      </c>
      <c r="M11" s="104">
        <f>L11/'1 htv_taustatiedot'!$I$18</f>
        <v>0.6679761904761905</v>
      </c>
      <c r="N11" s="146" t="s">
        <v>92</v>
      </c>
      <c r="O11" s="147">
        <v>0.3</v>
      </c>
      <c r="P11" s="41"/>
      <c r="Q11" s="208"/>
      <c r="R11" s="209"/>
      <c r="S11" s="210"/>
      <c r="T11" s="215"/>
    </row>
    <row r="12" spans="1:20" ht="20.25" customHeight="1" x14ac:dyDescent="0.35">
      <c r="A12" s="51"/>
      <c r="B12" s="217" t="s">
        <v>152</v>
      </c>
      <c r="C12" s="49" t="s">
        <v>106</v>
      </c>
      <c r="D12" s="46">
        <v>0</v>
      </c>
      <c r="E12" s="72">
        <v>0</v>
      </c>
      <c r="F12" s="72">
        <v>0</v>
      </c>
      <c r="G12" s="72">
        <v>0</v>
      </c>
      <c r="H12" s="71">
        <f t="shared" si="2"/>
        <v>0</v>
      </c>
      <c r="I12" s="92">
        <f t="shared" si="0"/>
        <v>0</v>
      </c>
      <c r="J12" s="204"/>
      <c r="K12" s="55" t="s">
        <v>94</v>
      </c>
      <c r="L12" s="69">
        <f>(J10/'1 htv_taustatiedot'!$F$21*'1 htv_taustatiedot'!$J$21)/24</f>
        <v>0.65862950870646764</v>
      </c>
      <c r="M12" s="70">
        <f>L12/'1 htv_taustatiedot'!$I$21</f>
        <v>2.0936567164179105</v>
      </c>
      <c r="N12" s="146" t="s">
        <v>94</v>
      </c>
      <c r="O12" s="147">
        <v>1</v>
      </c>
      <c r="P12" s="41"/>
      <c r="Q12" s="208"/>
      <c r="R12" s="209"/>
      <c r="S12" s="210"/>
      <c r="T12" s="215"/>
    </row>
    <row r="13" spans="1:20" ht="20.25" customHeight="1" x14ac:dyDescent="0.35">
      <c r="A13" s="51"/>
      <c r="B13" s="218"/>
      <c r="C13" s="67" t="s">
        <v>107</v>
      </c>
      <c r="D13" s="43">
        <v>0</v>
      </c>
      <c r="E13" s="72">
        <v>0</v>
      </c>
      <c r="F13" s="72">
        <v>0</v>
      </c>
      <c r="G13" s="72">
        <v>0</v>
      </c>
      <c r="H13" s="71">
        <f>D13-(E13+F13+G13)</f>
        <v>0</v>
      </c>
      <c r="I13" s="92">
        <f t="shared" si="0"/>
        <v>0</v>
      </c>
      <c r="J13" s="204"/>
      <c r="K13" s="73" t="s">
        <v>95</v>
      </c>
      <c r="L13" s="69">
        <f>(J10/'1 htv_taustatiedot'!$F$23*'1 htv_taustatiedot'!$J$23)/24</f>
        <v>0.56574586004273508</v>
      </c>
      <c r="M13" s="68">
        <f>L13/'1 htv_taustatiedot'!$I$23</f>
        <v>1.7983974358974362</v>
      </c>
      <c r="N13" s="146" t="s">
        <v>95</v>
      </c>
      <c r="O13" s="147">
        <v>0.75</v>
      </c>
      <c r="P13" s="41"/>
      <c r="Q13" s="211"/>
      <c r="R13" s="212"/>
      <c r="S13" s="213"/>
      <c r="T13" s="216"/>
    </row>
    <row r="14" spans="1:20" ht="20.25" customHeight="1" x14ac:dyDescent="0.35">
      <c r="A14" s="47">
        <v>3</v>
      </c>
      <c r="B14" s="202" t="s">
        <v>141</v>
      </c>
      <c r="C14" s="45" t="s">
        <v>104</v>
      </c>
      <c r="D14" s="46">
        <v>0</v>
      </c>
      <c r="E14" s="72">
        <v>0</v>
      </c>
      <c r="F14" s="72">
        <v>0</v>
      </c>
      <c r="G14" s="72">
        <v>0</v>
      </c>
      <c r="H14" s="71">
        <f>D14-(E14+F14+G14)</f>
        <v>0</v>
      </c>
      <c r="I14" s="92">
        <f t="shared" si="0"/>
        <v>0</v>
      </c>
      <c r="J14" s="204">
        <f>SUM(I14:I17)</f>
        <v>211.8</v>
      </c>
      <c r="K14" s="66" t="s">
        <v>90</v>
      </c>
      <c r="L14" s="69">
        <f>(J14/'1 htv_taustatiedot'!$F$15*'1 htv_taustatiedot'!$J$15)/24</f>
        <v>0.73381793478260882</v>
      </c>
      <c r="M14" s="105">
        <f>L14/'1 htv_taustatiedot'!$I$15</f>
        <v>2.3021739130434788</v>
      </c>
      <c r="N14" s="146" t="s">
        <v>90</v>
      </c>
      <c r="O14" s="147">
        <v>3</v>
      </c>
      <c r="P14" s="41"/>
      <c r="Q14" s="205"/>
      <c r="R14" s="206"/>
      <c r="S14" s="207"/>
      <c r="T14" s="214"/>
    </row>
    <row r="15" spans="1:20" ht="20.25" customHeight="1" x14ac:dyDescent="0.35">
      <c r="A15" s="51"/>
      <c r="B15" s="203"/>
      <c r="C15" s="49" t="s">
        <v>105</v>
      </c>
      <c r="D15" s="46">
        <v>200</v>
      </c>
      <c r="E15" s="72">
        <v>39</v>
      </c>
      <c r="F15" s="72">
        <v>4</v>
      </c>
      <c r="G15" s="72">
        <v>8</v>
      </c>
      <c r="H15" s="71">
        <f t="shared" ref="H15:H16" si="3">D15-(E15+F15+G15)</f>
        <v>149</v>
      </c>
      <c r="I15" s="92">
        <f t="shared" si="0"/>
        <v>211.8</v>
      </c>
      <c r="J15" s="204"/>
      <c r="K15" s="55" t="s">
        <v>92</v>
      </c>
      <c r="L15" s="69">
        <f>(J14/'1 htv_taustatiedot'!$F$18*'1 htv_taustatiedot'!$J$18)/24</f>
        <v>0.16074107142857144</v>
      </c>
      <c r="M15" s="104">
        <f>L15/'1 htv_taustatiedot'!$I$18</f>
        <v>0.50428571428571434</v>
      </c>
      <c r="N15" s="146" t="s">
        <v>92</v>
      </c>
      <c r="O15" s="147">
        <v>0</v>
      </c>
      <c r="P15" s="41"/>
      <c r="Q15" s="208"/>
      <c r="R15" s="209"/>
      <c r="S15" s="210"/>
      <c r="T15" s="215"/>
    </row>
    <row r="16" spans="1:20" ht="20.25" customHeight="1" x14ac:dyDescent="0.35">
      <c r="A16" s="51"/>
      <c r="B16" s="217" t="s">
        <v>153</v>
      </c>
      <c r="C16" s="49" t="s">
        <v>106</v>
      </c>
      <c r="D16" s="46">
        <v>0</v>
      </c>
      <c r="E16" s="72">
        <v>0</v>
      </c>
      <c r="F16" s="72">
        <v>0</v>
      </c>
      <c r="G16" s="72">
        <v>0</v>
      </c>
      <c r="H16" s="71">
        <f t="shared" si="3"/>
        <v>0</v>
      </c>
      <c r="I16" s="92">
        <f t="shared" si="0"/>
        <v>0</v>
      </c>
      <c r="J16" s="204"/>
      <c r="K16" s="55" t="s">
        <v>94</v>
      </c>
      <c r="L16" s="69">
        <f>(J14/'1 htv_taustatiedot'!$F$21*'1 htv_taustatiedot'!$J$21)/24</f>
        <v>0.49722947761194031</v>
      </c>
      <c r="M16" s="70">
        <f>L16/'1 htv_taustatiedot'!$I$21</f>
        <v>1.5805970149253732</v>
      </c>
      <c r="N16" s="146" t="s">
        <v>94</v>
      </c>
      <c r="O16" s="147">
        <v>1.5</v>
      </c>
      <c r="P16" s="41"/>
      <c r="Q16" s="208"/>
      <c r="R16" s="209"/>
      <c r="S16" s="210"/>
      <c r="T16" s="215"/>
    </row>
    <row r="17" spans="1:20" ht="20.25" customHeight="1" x14ac:dyDescent="0.35">
      <c r="A17" s="51"/>
      <c r="B17" s="218"/>
      <c r="C17" s="67" t="s">
        <v>107</v>
      </c>
      <c r="D17" s="43">
        <v>0</v>
      </c>
      <c r="E17" s="72">
        <v>0</v>
      </c>
      <c r="F17" s="72">
        <v>0</v>
      </c>
      <c r="G17" s="72">
        <v>0</v>
      </c>
      <c r="H17" s="71">
        <f>D17-(E17+F17+G17)</f>
        <v>0</v>
      </c>
      <c r="I17" s="92">
        <f t="shared" si="0"/>
        <v>0</v>
      </c>
      <c r="J17" s="204"/>
      <c r="K17" s="73" t="s">
        <v>95</v>
      </c>
      <c r="L17" s="69">
        <f>(J14/'1 htv_taustatiedot'!$F$23*'1 htv_taustatiedot'!$J$23)/24</f>
        <v>0.42710737179487185</v>
      </c>
      <c r="M17" s="68">
        <f>L17/'1 htv_taustatiedot'!$I$23</f>
        <v>1.357692307692308</v>
      </c>
      <c r="N17" s="146" t="s">
        <v>95</v>
      </c>
      <c r="O17" s="147">
        <v>1</v>
      </c>
      <c r="P17" s="41"/>
      <c r="Q17" s="211"/>
      <c r="R17" s="212"/>
      <c r="S17" s="213"/>
      <c r="T17" s="216"/>
    </row>
    <row r="18" spans="1:20" ht="20.25" customHeight="1" x14ac:dyDescent="0.35">
      <c r="A18" s="47">
        <v>4</v>
      </c>
      <c r="B18" s="202" t="s">
        <v>128</v>
      </c>
      <c r="C18" s="45" t="s">
        <v>104</v>
      </c>
      <c r="D18" s="46">
        <v>21</v>
      </c>
      <c r="E18" s="72">
        <v>0</v>
      </c>
      <c r="F18" s="72">
        <v>0</v>
      </c>
      <c r="G18" s="72">
        <v>3</v>
      </c>
      <c r="H18" s="71">
        <v>18</v>
      </c>
      <c r="I18" s="92">
        <f t="shared" si="0"/>
        <v>21.75</v>
      </c>
      <c r="J18" s="204">
        <f>SUM(I18:I21)</f>
        <v>192.05</v>
      </c>
      <c r="K18" s="66" t="s">
        <v>90</v>
      </c>
      <c r="L18" s="69">
        <f>(J18/'1 htv_taustatiedot'!$F$15*'1 htv_taustatiedot'!$J$15)/24</f>
        <v>0.66539062500000001</v>
      </c>
      <c r="M18" s="105">
        <f>L18/'1 htv_taustatiedot'!$I$15</f>
        <v>2.0875000000000004</v>
      </c>
      <c r="N18" s="146" t="s">
        <v>90</v>
      </c>
      <c r="O18" s="147">
        <v>1.75</v>
      </c>
      <c r="P18" s="41"/>
      <c r="Q18" s="205"/>
      <c r="R18" s="206"/>
      <c r="S18" s="207"/>
      <c r="T18" s="214"/>
    </row>
    <row r="19" spans="1:20" ht="20.25" customHeight="1" x14ac:dyDescent="0.35">
      <c r="B19" s="203"/>
      <c r="C19" s="49" t="s">
        <v>105</v>
      </c>
      <c r="D19" s="46">
        <v>160</v>
      </c>
      <c r="E19" s="72">
        <v>14</v>
      </c>
      <c r="F19" s="72">
        <v>2</v>
      </c>
      <c r="G19" s="72">
        <v>26</v>
      </c>
      <c r="H19" s="71">
        <f t="shared" ref="H19:H20" si="4">D19-(E19+F19+G19)</f>
        <v>118</v>
      </c>
      <c r="I19" s="92">
        <f t="shared" si="0"/>
        <v>170.3</v>
      </c>
      <c r="J19" s="204"/>
      <c r="K19" s="55" t="s">
        <v>92</v>
      </c>
      <c r="L19" s="69">
        <f>(J18/'1 htv_taustatiedot'!$F$18*'1 htv_taustatiedot'!$J$18)/24</f>
        <v>0.14575223214285712</v>
      </c>
      <c r="M19" s="104">
        <f>L19/'1 htv_taustatiedot'!$I$18</f>
        <v>0.45726190476190476</v>
      </c>
      <c r="N19" s="146" t="s">
        <v>92</v>
      </c>
      <c r="O19" s="147">
        <v>0.5</v>
      </c>
      <c r="P19" s="41"/>
      <c r="Q19" s="208"/>
      <c r="R19" s="209"/>
      <c r="S19" s="210"/>
      <c r="T19" s="215"/>
    </row>
    <row r="20" spans="1:20" ht="20.25" customHeight="1" x14ac:dyDescent="0.35">
      <c r="B20" s="217" t="s">
        <v>154</v>
      </c>
      <c r="C20" s="49" t="s">
        <v>106</v>
      </c>
      <c r="D20" s="46">
        <v>0</v>
      </c>
      <c r="E20" s="72">
        <v>0</v>
      </c>
      <c r="F20" s="72">
        <v>0</v>
      </c>
      <c r="G20" s="72">
        <v>0</v>
      </c>
      <c r="H20" s="71">
        <f t="shared" si="4"/>
        <v>0</v>
      </c>
      <c r="I20" s="92">
        <f t="shared" si="0"/>
        <v>0</v>
      </c>
      <c r="J20" s="204"/>
      <c r="K20" s="55" t="s">
        <v>94</v>
      </c>
      <c r="L20" s="69">
        <f>(J18/'1 htv_taustatiedot'!$F$21*'1 htv_taustatiedot'!$J$21)/24</f>
        <v>0.45086365049751254</v>
      </c>
      <c r="M20" s="70">
        <f>L20/'1 htv_taustatiedot'!$I$21</f>
        <v>1.4332089552238809</v>
      </c>
      <c r="N20" s="146" t="s">
        <v>94</v>
      </c>
      <c r="O20" s="147">
        <v>1</v>
      </c>
      <c r="P20" s="41"/>
      <c r="Q20" s="208"/>
      <c r="R20" s="209"/>
      <c r="S20" s="210"/>
      <c r="T20" s="215"/>
    </row>
    <row r="21" spans="1:20" ht="20.25" customHeight="1" x14ac:dyDescent="0.35">
      <c r="B21" s="218"/>
      <c r="C21" s="67" t="s">
        <v>107</v>
      </c>
      <c r="D21" s="43">
        <v>0</v>
      </c>
      <c r="E21" s="72">
        <v>0</v>
      </c>
      <c r="F21" s="72">
        <v>0</v>
      </c>
      <c r="G21" s="72">
        <v>0</v>
      </c>
      <c r="H21" s="71">
        <f>D21-(E21+F21+G21)</f>
        <v>0</v>
      </c>
      <c r="I21" s="92">
        <f t="shared" si="0"/>
        <v>0</v>
      </c>
      <c r="J21" s="204"/>
      <c r="K21" s="73" t="s">
        <v>95</v>
      </c>
      <c r="L21" s="69">
        <f>(J18/'1 htv_taustatiedot'!$F$23*'1 htv_taustatiedot'!$J$23)/24</f>
        <v>0.38728031517094014</v>
      </c>
      <c r="M21" s="68">
        <f>L21/'1 htv_taustatiedot'!$I$23</f>
        <v>1.2310897435897434</v>
      </c>
      <c r="N21" s="146" t="s">
        <v>95</v>
      </c>
      <c r="O21" s="147">
        <v>0.5</v>
      </c>
      <c r="P21" s="41"/>
      <c r="Q21" s="211"/>
      <c r="R21" s="212"/>
      <c r="S21" s="213"/>
      <c r="T21" s="216"/>
    </row>
    <row r="22" spans="1:20" s="154" customFormat="1" ht="20.25" customHeight="1" x14ac:dyDescent="0.35">
      <c r="A22" s="47">
        <v>5</v>
      </c>
      <c r="B22" s="202" t="s">
        <v>129</v>
      </c>
      <c r="C22" s="45" t="s">
        <v>104</v>
      </c>
      <c r="D22" s="46">
        <v>24</v>
      </c>
      <c r="E22" s="72">
        <v>2</v>
      </c>
      <c r="F22" s="72">
        <v>0</v>
      </c>
      <c r="G22" s="72">
        <v>6</v>
      </c>
      <c r="H22" s="71">
        <v>16</v>
      </c>
      <c r="I22" s="92">
        <f t="shared" ref="I22:I25" si="5">H22+$E$5*E22+$F$5*F22+$G$5*G22</f>
        <v>25.9</v>
      </c>
      <c r="J22" s="204">
        <f>SUM(I22:I25)</f>
        <v>520.95000000000005</v>
      </c>
      <c r="K22" s="66" t="s">
        <v>90</v>
      </c>
      <c r="L22" s="69">
        <f>(J22/'1 htv_taustatiedot'!$F$15*'1 htv_taustatiedot'!$J$15)/24</f>
        <v>1.804921875</v>
      </c>
      <c r="M22" s="105">
        <f>L22/'1 htv_taustatiedot'!$I$15</f>
        <v>5.6625000000000005</v>
      </c>
      <c r="N22" s="146" t="s">
        <v>90</v>
      </c>
      <c r="O22" s="147">
        <v>5</v>
      </c>
      <c r="P22" s="41"/>
      <c r="Q22" s="205" t="s">
        <v>175</v>
      </c>
      <c r="R22" s="206"/>
      <c r="S22" s="207"/>
      <c r="T22" s="214"/>
    </row>
    <row r="23" spans="1:20" s="154" customFormat="1" ht="20.25" customHeight="1" x14ac:dyDescent="0.35">
      <c r="A23" s="40"/>
      <c r="B23" s="203"/>
      <c r="C23" s="49" t="s">
        <v>142</v>
      </c>
      <c r="D23" s="46">
        <v>406</v>
      </c>
      <c r="E23" s="72">
        <v>69</v>
      </c>
      <c r="F23" s="72">
        <v>95</v>
      </c>
      <c r="G23" s="72">
        <v>111</v>
      </c>
      <c r="H23" s="71">
        <f t="shared" ref="H23:H24" si="6">D23-(E23+F23+G23)</f>
        <v>131</v>
      </c>
      <c r="I23" s="92">
        <f t="shared" si="5"/>
        <v>495.05</v>
      </c>
      <c r="J23" s="204"/>
      <c r="K23" s="55" t="s">
        <v>92</v>
      </c>
      <c r="L23" s="69">
        <f>(J22/'1 htv_taustatiedot'!$F$18*'1 htv_taustatiedot'!$J$18)/24</f>
        <v>0.39536383928571434</v>
      </c>
      <c r="M23" s="104">
        <f>L23/'1 htv_taustatiedot'!$I$18</f>
        <v>1.2403571428571432</v>
      </c>
      <c r="N23" s="146" t="s">
        <v>92</v>
      </c>
      <c r="O23" s="147">
        <v>1</v>
      </c>
      <c r="P23" s="41"/>
      <c r="Q23" s="208"/>
      <c r="R23" s="209"/>
      <c r="S23" s="210"/>
      <c r="T23" s="215"/>
    </row>
    <row r="24" spans="1:20" s="154" customFormat="1" ht="20.25" customHeight="1" x14ac:dyDescent="0.35">
      <c r="A24" s="40"/>
      <c r="B24" s="217" t="s">
        <v>155</v>
      </c>
      <c r="C24" s="49" t="s">
        <v>143</v>
      </c>
      <c r="D24" s="46">
        <v>0</v>
      </c>
      <c r="E24" s="72">
        <v>0</v>
      </c>
      <c r="F24" s="72">
        <v>0</v>
      </c>
      <c r="G24" s="72">
        <v>0</v>
      </c>
      <c r="H24" s="71">
        <f t="shared" si="6"/>
        <v>0</v>
      </c>
      <c r="I24" s="92">
        <f t="shared" si="5"/>
        <v>0</v>
      </c>
      <c r="J24" s="204"/>
      <c r="K24" s="55" t="s">
        <v>94</v>
      </c>
      <c r="L24" s="69">
        <f>(J22/'1 htv_taustatiedot'!$F$21*'1 htv_taustatiedot'!$J$21)/24</f>
        <v>1.2230013992537316</v>
      </c>
      <c r="M24" s="70">
        <f>L24/'1 htv_taustatiedot'!$I$21</f>
        <v>3.88768656716418</v>
      </c>
      <c r="N24" s="146" t="s">
        <v>94</v>
      </c>
      <c r="O24" s="147">
        <v>4</v>
      </c>
      <c r="P24" s="41"/>
      <c r="Q24" s="208"/>
      <c r="R24" s="209"/>
      <c r="S24" s="210"/>
      <c r="T24" s="215"/>
    </row>
    <row r="25" spans="1:20" s="154" customFormat="1" ht="20.25" customHeight="1" x14ac:dyDescent="0.35">
      <c r="A25" s="40"/>
      <c r="B25" s="218"/>
      <c r="C25" s="67" t="s">
        <v>107</v>
      </c>
      <c r="D25" s="43">
        <v>0</v>
      </c>
      <c r="E25" s="72">
        <v>0</v>
      </c>
      <c r="F25" s="72">
        <v>0</v>
      </c>
      <c r="G25" s="72">
        <v>0</v>
      </c>
      <c r="H25" s="71">
        <f>D25-(E25+F25+G25)</f>
        <v>0</v>
      </c>
      <c r="I25" s="92">
        <f t="shared" si="5"/>
        <v>0</v>
      </c>
      <c r="J25" s="204"/>
      <c r="K25" s="73" t="s">
        <v>95</v>
      </c>
      <c r="L25" s="69">
        <f>(J22/'1 htv_taustatiedot'!$F$23*'1 htv_taustatiedot'!$J$23)/24</f>
        <v>1.050526842948718</v>
      </c>
      <c r="M25" s="68">
        <f>L25/'1 htv_taustatiedot'!$I$23</f>
        <v>3.3394230769230773</v>
      </c>
      <c r="N25" s="146" t="s">
        <v>95</v>
      </c>
      <c r="O25" s="147">
        <v>2.5</v>
      </c>
      <c r="P25" s="41"/>
      <c r="Q25" s="211"/>
      <c r="R25" s="212"/>
      <c r="S25" s="213"/>
      <c r="T25" s="216"/>
    </row>
    <row r="26" spans="1:20" s="155" customFormat="1" ht="20.25" customHeight="1" x14ac:dyDescent="0.35">
      <c r="A26" s="47">
        <v>6</v>
      </c>
      <c r="B26" s="202" t="s">
        <v>130</v>
      </c>
      <c r="C26" s="45" t="s">
        <v>104</v>
      </c>
      <c r="D26" s="46">
        <v>28</v>
      </c>
      <c r="E26" s="72">
        <v>9</v>
      </c>
      <c r="F26" s="72">
        <v>5</v>
      </c>
      <c r="G26" s="72">
        <v>3</v>
      </c>
      <c r="H26" s="71">
        <v>11</v>
      </c>
      <c r="I26" s="92">
        <f t="shared" ref="I26:I29" si="7">H26+$E$5*E26+$F$5*F26+$G$5*G26</f>
        <v>33.049999999999997</v>
      </c>
      <c r="J26" s="204">
        <f>SUM(I26:I29)</f>
        <v>282.39999999999998</v>
      </c>
      <c r="K26" s="66" t="s">
        <v>90</v>
      </c>
      <c r="L26" s="69">
        <f>(J26/'1 htv_taustatiedot'!$F$15*'1 htv_taustatiedot'!$J$15)/24</f>
        <v>0.97842391304347809</v>
      </c>
      <c r="M26" s="105">
        <f>L26/'1 htv_taustatiedot'!$I$15</f>
        <v>3.0695652173913039</v>
      </c>
      <c r="N26" s="146" t="s">
        <v>90</v>
      </c>
      <c r="O26" s="147">
        <v>3</v>
      </c>
      <c r="P26" s="41"/>
      <c r="Q26" s="205" t="s">
        <v>176</v>
      </c>
      <c r="R26" s="206"/>
      <c r="S26" s="207"/>
      <c r="T26" s="214"/>
    </row>
    <row r="27" spans="1:20" s="155" customFormat="1" ht="20.25" customHeight="1" x14ac:dyDescent="0.35">
      <c r="A27" s="40"/>
      <c r="B27" s="203"/>
      <c r="C27" s="49" t="s">
        <v>144</v>
      </c>
      <c r="D27" s="46">
        <v>218</v>
      </c>
      <c r="E27" s="72">
        <v>28</v>
      </c>
      <c r="F27" s="72">
        <v>48</v>
      </c>
      <c r="G27" s="72">
        <v>7</v>
      </c>
      <c r="H27" s="71">
        <f t="shared" ref="H27:H28" si="8">D27-(E27+F27+G27)</f>
        <v>135</v>
      </c>
      <c r="I27" s="92">
        <f t="shared" si="7"/>
        <v>249.35</v>
      </c>
      <c r="J27" s="204"/>
      <c r="K27" s="55" t="s">
        <v>92</v>
      </c>
      <c r="L27" s="69">
        <f>(J26/'1 htv_taustatiedot'!$F$18*'1 htv_taustatiedot'!$J$18)/24</f>
        <v>0.21432142857142855</v>
      </c>
      <c r="M27" s="104">
        <f>L27/'1 htv_taustatiedot'!$I$18</f>
        <v>0.67238095238095241</v>
      </c>
      <c r="N27" s="146" t="s">
        <v>92</v>
      </c>
      <c r="O27" s="147">
        <v>0.5</v>
      </c>
      <c r="P27" s="41"/>
      <c r="Q27" s="208"/>
      <c r="R27" s="209"/>
      <c r="S27" s="210"/>
      <c r="T27" s="215"/>
    </row>
    <row r="28" spans="1:20" s="155" customFormat="1" ht="20.25" customHeight="1" x14ac:dyDescent="0.35">
      <c r="A28" s="40"/>
      <c r="B28" s="217" t="s">
        <v>156</v>
      </c>
      <c r="C28" s="49" t="s">
        <v>145</v>
      </c>
      <c r="D28" s="46">
        <v>0</v>
      </c>
      <c r="E28" s="72">
        <v>0</v>
      </c>
      <c r="F28" s="72">
        <v>0</v>
      </c>
      <c r="G28" s="72">
        <v>0</v>
      </c>
      <c r="H28" s="71">
        <f t="shared" si="8"/>
        <v>0</v>
      </c>
      <c r="I28" s="92">
        <f t="shared" si="7"/>
        <v>0</v>
      </c>
      <c r="J28" s="204"/>
      <c r="K28" s="55" t="s">
        <v>94</v>
      </c>
      <c r="L28" s="69">
        <f>(J26/'1 htv_taustatiedot'!$F$21*'1 htv_taustatiedot'!$J$21)/24</f>
        <v>0.66297263681592034</v>
      </c>
      <c r="M28" s="70">
        <f>L28/'1 htv_taustatiedot'!$I$21</f>
        <v>2.107462686567164</v>
      </c>
      <c r="N28" s="146" t="s">
        <v>94</v>
      </c>
      <c r="O28" s="147">
        <v>1.5</v>
      </c>
      <c r="P28" s="41"/>
      <c r="Q28" s="208"/>
      <c r="R28" s="209"/>
      <c r="S28" s="210"/>
      <c r="T28" s="215"/>
    </row>
    <row r="29" spans="1:20" s="155" customFormat="1" ht="20.25" customHeight="1" x14ac:dyDescent="0.35">
      <c r="A29" s="40"/>
      <c r="B29" s="218"/>
      <c r="C29" s="67" t="s">
        <v>107</v>
      </c>
      <c r="D29" s="43">
        <v>0</v>
      </c>
      <c r="E29" s="72">
        <v>0</v>
      </c>
      <c r="F29" s="72">
        <v>0</v>
      </c>
      <c r="G29" s="72">
        <v>0</v>
      </c>
      <c r="H29" s="71">
        <f>D29-(E29+F29+G29)</f>
        <v>0</v>
      </c>
      <c r="I29" s="92">
        <f t="shared" si="7"/>
        <v>0</v>
      </c>
      <c r="J29" s="204"/>
      <c r="K29" s="73" t="s">
        <v>95</v>
      </c>
      <c r="L29" s="69">
        <f>(J26/'1 htv_taustatiedot'!$F$23*'1 htv_taustatiedot'!$J$23)/24</f>
        <v>0.56947649572649561</v>
      </c>
      <c r="M29" s="68">
        <f>L29/'1 htv_taustatiedot'!$I$23</f>
        <v>1.81025641025641</v>
      </c>
      <c r="N29" s="146" t="s">
        <v>95</v>
      </c>
      <c r="O29" s="147">
        <v>1</v>
      </c>
      <c r="P29" s="41"/>
      <c r="Q29" s="211"/>
      <c r="R29" s="212"/>
      <c r="S29" s="213"/>
      <c r="T29" s="216"/>
    </row>
    <row r="30" spans="1:20" s="155" customFormat="1" ht="20.25" customHeight="1" x14ac:dyDescent="0.35">
      <c r="A30" s="47">
        <v>7</v>
      </c>
      <c r="B30" s="202" t="s">
        <v>131</v>
      </c>
      <c r="C30" s="45" t="s">
        <v>104</v>
      </c>
      <c r="D30" s="46">
        <v>26</v>
      </c>
      <c r="E30" s="72">
        <v>1</v>
      </c>
      <c r="F30" s="72">
        <v>0</v>
      </c>
      <c r="G30" s="72">
        <v>2</v>
      </c>
      <c r="H30" s="71">
        <v>23</v>
      </c>
      <c r="I30" s="92">
        <f t="shared" ref="I30:I33" si="9">H30+$E$5*E30+$F$5*F30+$G$5*G30</f>
        <v>26.7</v>
      </c>
      <c r="J30" s="204">
        <f>SUM(I30:I33)</f>
        <v>211.64999999999998</v>
      </c>
      <c r="K30" s="66" t="s">
        <v>90</v>
      </c>
      <c r="L30" s="69">
        <f>(J30/'1 htv_taustatiedot'!$F$15*'1 htv_taustatiedot'!$J$15)/24</f>
        <v>0.73329823369565217</v>
      </c>
      <c r="M30" s="105">
        <f>L30/'1 htv_taustatiedot'!$I$15</f>
        <v>2.3005434782608698</v>
      </c>
      <c r="N30" s="146" t="s">
        <v>90</v>
      </c>
      <c r="O30" s="147">
        <v>2</v>
      </c>
      <c r="P30" s="41"/>
      <c r="Q30" s="205"/>
      <c r="R30" s="206"/>
      <c r="S30" s="207"/>
      <c r="T30" s="214"/>
    </row>
    <row r="31" spans="1:20" s="155" customFormat="1" ht="20.25" customHeight="1" x14ac:dyDescent="0.35">
      <c r="A31" s="40"/>
      <c r="B31" s="203"/>
      <c r="C31" s="49" t="s">
        <v>144</v>
      </c>
      <c r="D31" s="46">
        <v>178</v>
      </c>
      <c r="E31" s="72">
        <v>16</v>
      </c>
      <c r="F31" s="72">
        <v>5</v>
      </c>
      <c r="G31" s="72">
        <v>5</v>
      </c>
      <c r="H31" s="71">
        <f t="shared" ref="H31:H32" si="10">D31-(E31+F31+G31)</f>
        <v>152</v>
      </c>
      <c r="I31" s="92">
        <f t="shared" si="9"/>
        <v>184.95</v>
      </c>
      <c r="J31" s="204"/>
      <c r="K31" s="55" t="s">
        <v>92</v>
      </c>
      <c r="L31" s="69">
        <f>(J30/'1 htv_taustatiedot'!$F$18*'1 htv_taustatiedot'!$J$18)/24</f>
        <v>0.16062723214285712</v>
      </c>
      <c r="M31" s="104">
        <f>L31/'1 htv_taustatiedot'!$I$18</f>
        <v>0.50392857142857139</v>
      </c>
      <c r="N31" s="146" t="s">
        <v>92</v>
      </c>
      <c r="O31" s="147">
        <v>0</v>
      </c>
      <c r="P31" s="41"/>
      <c r="Q31" s="208"/>
      <c r="R31" s="209"/>
      <c r="S31" s="210"/>
      <c r="T31" s="215"/>
    </row>
    <row r="32" spans="1:20" s="155" customFormat="1" ht="20.25" customHeight="1" x14ac:dyDescent="0.35">
      <c r="A32" s="40"/>
      <c r="B32" s="217" t="s">
        <v>157</v>
      </c>
      <c r="C32" s="49" t="s">
        <v>145</v>
      </c>
      <c r="D32" s="46">
        <v>0</v>
      </c>
      <c r="E32" s="72">
        <v>0</v>
      </c>
      <c r="F32" s="72">
        <v>0</v>
      </c>
      <c r="G32" s="72">
        <v>0</v>
      </c>
      <c r="H32" s="71">
        <f t="shared" si="10"/>
        <v>0</v>
      </c>
      <c r="I32" s="92">
        <f t="shared" si="9"/>
        <v>0</v>
      </c>
      <c r="J32" s="204"/>
      <c r="K32" s="55" t="s">
        <v>94</v>
      </c>
      <c r="L32" s="69">
        <f>(J30/'1 htv_taustatiedot'!$F$21*'1 htv_taustatiedot'!$J$21)/24</f>
        <v>0.49687733208955226</v>
      </c>
      <c r="M32" s="70">
        <f>L32/'1 htv_taustatiedot'!$I$21</f>
        <v>1.5794776119402987</v>
      </c>
      <c r="N32" s="146" t="s">
        <v>94</v>
      </c>
      <c r="O32" s="147">
        <v>1.5</v>
      </c>
      <c r="P32" s="41"/>
      <c r="Q32" s="208"/>
      <c r="R32" s="209"/>
      <c r="S32" s="210"/>
      <c r="T32" s="215"/>
    </row>
    <row r="33" spans="1:20" s="155" customFormat="1" ht="20.25" customHeight="1" x14ac:dyDescent="0.35">
      <c r="A33" s="40"/>
      <c r="B33" s="218"/>
      <c r="C33" s="67" t="s">
        <v>107</v>
      </c>
      <c r="D33" s="43">
        <v>0</v>
      </c>
      <c r="E33" s="72">
        <v>0</v>
      </c>
      <c r="F33" s="72">
        <v>0</v>
      </c>
      <c r="G33" s="72">
        <v>0</v>
      </c>
      <c r="H33" s="71">
        <f>D33-(E33+F33+G33)</f>
        <v>0</v>
      </c>
      <c r="I33" s="92">
        <f t="shared" si="9"/>
        <v>0</v>
      </c>
      <c r="J33" s="204"/>
      <c r="K33" s="73" t="s">
        <v>95</v>
      </c>
      <c r="L33" s="69">
        <f>(J30/'1 htv_taustatiedot'!$F$23*'1 htv_taustatiedot'!$J$23)/24</f>
        <v>0.42680488782051279</v>
      </c>
      <c r="M33" s="68">
        <f>L33/'1 htv_taustatiedot'!$I$23</f>
        <v>1.3567307692307691</v>
      </c>
      <c r="N33" s="146" t="s">
        <v>95</v>
      </c>
      <c r="O33" s="147">
        <v>1</v>
      </c>
      <c r="P33" s="41"/>
      <c r="Q33" s="211"/>
      <c r="R33" s="212"/>
      <c r="S33" s="213"/>
      <c r="T33" s="216"/>
    </row>
    <row r="34" spans="1:20" s="155" customFormat="1" ht="20.25" customHeight="1" x14ac:dyDescent="0.35">
      <c r="A34" s="47">
        <v>8</v>
      </c>
      <c r="B34" s="202" t="s">
        <v>132</v>
      </c>
      <c r="C34" s="45" t="s">
        <v>104</v>
      </c>
      <c r="D34" s="46">
        <v>27</v>
      </c>
      <c r="E34" s="72">
        <v>4</v>
      </c>
      <c r="F34" s="72">
        <v>1</v>
      </c>
      <c r="G34" s="72">
        <v>1</v>
      </c>
      <c r="H34" s="71">
        <v>21</v>
      </c>
      <c r="I34" s="92">
        <f t="shared" ref="I34:I37" si="11">H34+$E$5*E34+$F$5*F34+$G$5*G34</f>
        <v>28.55</v>
      </c>
      <c r="J34" s="204">
        <f>SUM(I34:I37)</f>
        <v>199.5</v>
      </c>
      <c r="K34" s="66" t="s">
        <v>90</v>
      </c>
      <c r="L34" s="69">
        <f>(J34/'1 htv_taustatiedot'!$F$15*'1 htv_taustatiedot'!$J$15)/24</f>
        <v>0.69120244565217392</v>
      </c>
      <c r="M34" s="105">
        <f>L34/'1 htv_taustatiedot'!$I$15</f>
        <v>2.1684782608695654</v>
      </c>
      <c r="N34" s="146" t="s">
        <v>90</v>
      </c>
      <c r="O34" s="147">
        <v>1.5</v>
      </c>
      <c r="P34" s="41"/>
      <c r="Q34" s="205" t="s">
        <v>166</v>
      </c>
      <c r="R34" s="206"/>
      <c r="S34" s="207"/>
      <c r="T34" s="214"/>
    </row>
    <row r="35" spans="1:20" s="155" customFormat="1" ht="20.25" customHeight="1" x14ac:dyDescent="0.35">
      <c r="A35" s="40"/>
      <c r="B35" s="203"/>
      <c r="C35" s="49" t="s">
        <v>144</v>
      </c>
      <c r="D35" s="46">
        <v>158</v>
      </c>
      <c r="E35" s="72">
        <v>41</v>
      </c>
      <c r="F35" s="72">
        <v>6</v>
      </c>
      <c r="G35" s="72">
        <v>7</v>
      </c>
      <c r="H35" s="71">
        <f t="shared" ref="H35:H36" si="12">D35-(E35+F35+G35)</f>
        <v>104</v>
      </c>
      <c r="I35" s="92">
        <f t="shared" si="11"/>
        <v>170.95</v>
      </c>
      <c r="J35" s="204"/>
      <c r="K35" s="55" t="s">
        <v>92</v>
      </c>
      <c r="L35" s="69">
        <f>(J34/'1 htv_taustatiedot'!$F$18*'1 htv_taustatiedot'!$J$18)/24</f>
        <v>0.15140624999999999</v>
      </c>
      <c r="M35" s="104">
        <f>L35/'1 htv_taustatiedot'!$I$18</f>
        <v>0.47500000000000003</v>
      </c>
      <c r="N35" s="146" t="s">
        <v>92</v>
      </c>
      <c r="O35" s="147">
        <v>0</v>
      </c>
      <c r="P35" s="41"/>
      <c r="Q35" s="208"/>
      <c r="R35" s="209"/>
      <c r="S35" s="210"/>
      <c r="T35" s="215"/>
    </row>
    <row r="36" spans="1:20" s="155" customFormat="1" ht="20.25" customHeight="1" x14ac:dyDescent="0.35">
      <c r="A36" s="40"/>
      <c r="B36" s="217" t="s">
        <v>165</v>
      </c>
      <c r="C36" s="49" t="s">
        <v>145</v>
      </c>
      <c r="D36" s="46">
        <v>0</v>
      </c>
      <c r="E36" s="72">
        <v>0</v>
      </c>
      <c r="F36" s="72">
        <v>0</v>
      </c>
      <c r="G36" s="72">
        <v>0</v>
      </c>
      <c r="H36" s="71">
        <f t="shared" si="12"/>
        <v>0</v>
      </c>
      <c r="I36" s="92">
        <f t="shared" si="11"/>
        <v>0</v>
      </c>
      <c r="J36" s="204"/>
      <c r="K36" s="55" t="s">
        <v>94</v>
      </c>
      <c r="L36" s="69">
        <f>(J34/'1 htv_taustatiedot'!$F$21*'1 htv_taustatiedot'!$J$21)/24</f>
        <v>0.4683535447761194</v>
      </c>
      <c r="M36" s="70">
        <f>L36/'1 htv_taustatiedot'!$I$21</f>
        <v>1.4888059701492538</v>
      </c>
      <c r="N36" s="146" t="s">
        <v>94</v>
      </c>
      <c r="O36" s="147">
        <v>1.5</v>
      </c>
      <c r="P36" s="41"/>
      <c r="Q36" s="208"/>
      <c r="R36" s="209"/>
      <c r="S36" s="210"/>
      <c r="T36" s="215"/>
    </row>
    <row r="37" spans="1:20" s="155" customFormat="1" ht="20.25" customHeight="1" x14ac:dyDescent="0.35">
      <c r="A37" s="40"/>
      <c r="B37" s="218"/>
      <c r="C37" s="67" t="s">
        <v>107</v>
      </c>
      <c r="D37" s="43">
        <v>0</v>
      </c>
      <c r="E37" s="72">
        <v>0</v>
      </c>
      <c r="F37" s="72">
        <v>0</v>
      </c>
      <c r="G37" s="72">
        <v>0</v>
      </c>
      <c r="H37" s="71">
        <f>D37-(E37+F37+G37)</f>
        <v>0</v>
      </c>
      <c r="I37" s="92">
        <f t="shared" si="11"/>
        <v>0</v>
      </c>
      <c r="J37" s="204"/>
      <c r="K37" s="73" t="s">
        <v>95</v>
      </c>
      <c r="L37" s="69">
        <f>(J34/'1 htv_taustatiedot'!$F$23*'1 htv_taustatiedot'!$J$23)/24</f>
        <v>0.40230368589743587</v>
      </c>
      <c r="M37" s="68">
        <f>L37/'1 htv_taustatiedot'!$I$23</f>
        <v>1.2788461538461537</v>
      </c>
      <c r="N37" s="146" t="s">
        <v>95</v>
      </c>
      <c r="O37" s="147">
        <v>1</v>
      </c>
      <c r="P37" s="41"/>
      <c r="Q37" s="211"/>
      <c r="R37" s="212"/>
      <c r="S37" s="213"/>
      <c r="T37" s="216"/>
    </row>
    <row r="38" spans="1:20" s="156" customFormat="1" ht="20.25" customHeight="1" x14ac:dyDescent="0.35">
      <c r="A38" s="47">
        <v>9</v>
      </c>
      <c r="B38" s="202" t="s">
        <v>146</v>
      </c>
      <c r="C38" s="45" t="s">
        <v>104</v>
      </c>
      <c r="D38" s="46">
        <v>0</v>
      </c>
      <c r="E38" s="72">
        <v>0</v>
      </c>
      <c r="F38" s="72">
        <v>0</v>
      </c>
      <c r="G38" s="72">
        <v>0</v>
      </c>
      <c r="H38" s="71">
        <v>0</v>
      </c>
      <c r="I38" s="92">
        <f t="shared" ref="I38:I41" si="13">H38+$E$5*E38+$F$5*F38+$G$5*G38</f>
        <v>0</v>
      </c>
      <c r="J38" s="204">
        <f>SUM(I38:I41)</f>
        <v>69.05</v>
      </c>
      <c r="K38" s="66" t="s">
        <v>90</v>
      </c>
      <c r="L38" s="69">
        <f>(J38/'1 htv_taustatiedot'!$F$15*'1 htv_taustatiedot'!$J$15)/24</f>
        <v>0.23923573369565218</v>
      </c>
      <c r="M38" s="105">
        <f>L38/'1 htv_taustatiedot'!$I$15</f>
        <v>0.75054347826086965</v>
      </c>
      <c r="N38" s="146" t="s">
        <v>90</v>
      </c>
      <c r="O38" s="147">
        <v>1</v>
      </c>
      <c r="P38" s="41"/>
      <c r="Q38" s="205"/>
      <c r="R38" s="206"/>
      <c r="S38" s="207"/>
      <c r="T38" s="214"/>
    </row>
    <row r="39" spans="1:20" s="156" customFormat="1" ht="20.25" customHeight="1" x14ac:dyDescent="0.35">
      <c r="A39" s="40"/>
      <c r="B39" s="203"/>
      <c r="C39" s="49" t="s">
        <v>144</v>
      </c>
      <c r="D39" s="46">
        <v>64</v>
      </c>
      <c r="E39" s="72">
        <v>14</v>
      </c>
      <c r="F39" s="72">
        <v>0</v>
      </c>
      <c r="G39" s="72">
        <v>9</v>
      </c>
      <c r="H39" s="71">
        <v>41</v>
      </c>
      <c r="I39" s="92">
        <f t="shared" si="13"/>
        <v>69.05</v>
      </c>
      <c r="J39" s="204"/>
      <c r="K39" s="55" t="s">
        <v>92</v>
      </c>
      <c r="L39" s="69">
        <f>(J38/'1 htv_taustatiedot'!$F$18*'1 htv_taustatiedot'!$J$18)/24</f>
        <v>5.2404017857142854E-2</v>
      </c>
      <c r="M39" s="104">
        <f>L39/'1 htv_taustatiedot'!$I$18</f>
        <v>0.16440476190476191</v>
      </c>
      <c r="N39" s="146" t="s">
        <v>92</v>
      </c>
      <c r="O39" s="147">
        <v>0</v>
      </c>
      <c r="P39" s="41"/>
      <c r="Q39" s="208"/>
      <c r="R39" s="209"/>
      <c r="S39" s="210"/>
      <c r="T39" s="215"/>
    </row>
    <row r="40" spans="1:20" s="156" customFormat="1" ht="20.25" customHeight="1" x14ac:dyDescent="0.35">
      <c r="A40" s="40"/>
      <c r="B40" s="217" t="s">
        <v>164</v>
      </c>
      <c r="C40" s="49" t="s">
        <v>145</v>
      </c>
      <c r="D40" s="46">
        <v>0</v>
      </c>
      <c r="E40" s="72">
        <v>0</v>
      </c>
      <c r="F40" s="72">
        <v>0</v>
      </c>
      <c r="G40" s="72">
        <v>0</v>
      </c>
      <c r="H40" s="71">
        <f t="shared" ref="H40" si="14">D40-(E40+F40+G40)</f>
        <v>0</v>
      </c>
      <c r="I40" s="92">
        <f t="shared" si="13"/>
        <v>0</v>
      </c>
      <c r="J40" s="204"/>
      <c r="K40" s="55" t="s">
        <v>94</v>
      </c>
      <c r="L40" s="69">
        <f>(J38/'1 htv_taustatiedot'!$F$21*'1 htv_taustatiedot'!$J$21)/24</f>
        <v>0.16210432213930345</v>
      </c>
      <c r="M40" s="70">
        <f>L40/'1 htv_taustatiedot'!$I$21</f>
        <v>0.51529850746268646</v>
      </c>
      <c r="N40" s="146" t="s">
        <v>94</v>
      </c>
      <c r="O40" s="147">
        <v>1</v>
      </c>
      <c r="P40" s="41"/>
      <c r="Q40" s="208"/>
      <c r="R40" s="209"/>
      <c r="S40" s="210"/>
      <c r="T40" s="215"/>
    </row>
    <row r="41" spans="1:20" s="156" customFormat="1" ht="20.25" customHeight="1" x14ac:dyDescent="0.35">
      <c r="A41" s="40"/>
      <c r="B41" s="218"/>
      <c r="C41" s="67" t="s">
        <v>107</v>
      </c>
      <c r="D41" s="43">
        <v>0</v>
      </c>
      <c r="E41" s="72">
        <v>0</v>
      </c>
      <c r="F41" s="72">
        <v>0</v>
      </c>
      <c r="G41" s="72">
        <v>0</v>
      </c>
      <c r="H41" s="71">
        <f>D41-(E41+F41+G41)</f>
        <v>0</v>
      </c>
      <c r="I41" s="92">
        <f t="shared" si="13"/>
        <v>0</v>
      </c>
      <c r="J41" s="204"/>
      <c r="K41" s="73" t="s">
        <v>95</v>
      </c>
      <c r="L41" s="69">
        <f>(J38/'1 htv_taustatiedot'!$F$23*'1 htv_taustatiedot'!$J$23)/24</f>
        <v>0.13924345619658118</v>
      </c>
      <c r="M41" s="68">
        <f>L41/'1 htv_taustatiedot'!$I$23</f>
        <v>0.44262820512820511</v>
      </c>
      <c r="N41" s="146" t="s">
        <v>95</v>
      </c>
      <c r="O41" s="147">
        <v>0</v>
      </c>
      <c r="P41" s="41"/>
      <c r="Q41" s="211"/>
      <c r="R41" s="212"/>
      <c r="S41" s="213"/>
      <c r="T41" s="216"/>
    </row>
    <row r="42" spans="1:20" s="156" customFormat="1" ht="20.25" customHeight="1" x14ac:dyDescent="0.35">
      <c r="A42" s="47">
        <v>10</v>
      </c>
      <c r="B42" s="202" t="s">
        <v>136</v>
      </c>
      <c r="C42" s="45" t="s">
        <v>104</v>
      </c>
      <c r="D42" s="46">
        <v>3</v>
      </c>
      <c r="E42" s="72">
        <v>0</v>
      </c>
      <c r="F42" s="72">
        <v>0</v>
      </c>
      <c r="G42" s="72">
        <v>0</v>
      </c>
      <c r="H42" s="71">
        <v>3</v>
      </c>
      <c r="I42" s="92">
        <f t="shared" ref="I42:I45" si="15">H42+$E$5*E42+$F$5*F42+$G$5*G42</f>
        <v>3</v>
      </c>
      <c r="J42" s="204">
        <f>SUM(I42:I45)</f>
        <v>42.6</v>
      </c>
      <c r="K42" s="66" t="s">
        <v>90</v>
      </c>
      <c r="L42" s="69">
        <f>(J42/'1 htv_taustatiedot'!$F$15*'1 htv_taustatiedot'!$J$15)/24</f>
        <v>0.14759510869565218</v>
      </c>
      <c r="M42" s="105">
        <f>L42/'1 htv_taustatiedot'!$I$15</f>
        <v>0.46304347826086961</v>
      </c>
      <c r="N42" s="146" t="s">
        <v>90</v>
      </c>
      <c r="O42" s="147">
        <v>0.5</v>
      </c>
      <c r="P42" s="41"/>
      <c r="Q42" s="205" t="s">
        <v>166</v>
      </c>
      <c r="R42" s="206"/>
      <c r="S42" s="207"/>
      <c r="T42" s="214"/>
    </row>
    <row r="43" spans="1:20" s="156" customFormat="1" ht="20.25" customHeight="1" x14ac:dyDescent="0.35">
      <c r="A43" s="40"/>
      <c r="B43" s="203"/>
      <c r="C43" s="49" t="s">
        <v>144</v>
      </c>
      <c r="D43" s="46">
        <v>38</v>
      </c>
      <c r="E43" s="72">
        <v>3</v>
      </c>
      <c r="F43" s="72">
        <v>2</v>
      </c>
      <c r="G43" s="72">
        <v>0</v>
      </c>
      <c r="H43" s="71">
        <v>33</v>
      </c>
      <c r="I43" s="92">
        <f t="shared" si="15"/>
        <v>39.6</v>
      </c>
      <c r="J43" s="204"/>
      <c r="K43" s="55" t="s">
        <v>92</v>
      </c>
      <c r="L43" s="69">
        <f>(J42/'1 htv_taustatiedot'!$F$18*'1 htv_taustatiedot'!$J$18)/24</f>
        <v>3.233035714285714E-2</v>
      </c>
      <c r="M43" s="104">
        <f>L43/'1 htv_taustatiedot'!$I$18</f>
        <v>0.10142857142857142</v>
      </c>
      <c r="N43" s="146" t="s">
        <v>92</v>
      </c>
      <c r="O43" s="147">
        <v>0</v>
      </c>
      <c r="P43" s="41"/>
      <c r="Q43" s="208"/>
      <c r="R43" s="209"/>
      <c r="S43" s="210"/>
      <c r="T43" s="215"/>
    </row>
    <row r="44" spans="1:20" s="156" customFormat="1" ht="20.25" customHeight="1" x14ac:dyDescent="0.35">
      <c r="A44" s="40"/>
      <c r="B44" s="217" t="s">
        <v>158</v>
      </c>
      <c r="C44" s="49" t="s">
        <v>145</v>
      </c>
      <c r="D44" s="46">
        <v>0</v>
      </c>
      <c r="E44" s="72">
        <v>0</v>
      </c>
      <c r="F44" s="72">
        <v>0</v>
      </c>
      <c r="G44" s="72">
        <v>0</v>
      </c>
      <c r="H44" s="71">
        <f t="shared" ref="H44" si="16">D44-(E44+F44+G44)</f>
        <v>0</v>
      </c>
      <c r="I44" s="92">
        <f t="shared" si="15"/>
        <v>0</v>
      </c>
      <c r="J44" s="204"/>
      <c r="K44" s="55" t="s">
        <v>94</v>
      </c>
      <c r="L44" s="69">
        <f>(J42/'1 htv_taustatiedot'!$F$21*'1 htv_taustatiedot'!$J$21)/24</f>
        <v>0.10000932835820896</v>
      </c>
      <c r="M44" s="70">
        <f>L44/'1 htv_taustatiedot'!$I$21</f>
        <v>0.31791044776119404</v>
      </c>
      <c r="N44" s="146" t="s">
        <v>94</v>
      </c>
      <c r="O44" s="147">
        <v>1</v>
      </c>
      <c r="P44" s="41"/>
      <c r="Q44" s="208"/>
      <c r="R44" s="209"/>
      <c r="S44" s="210"/>
      <c r="T44" s="215"/>
    </row>
    <row r="45" spans="1:20" s="156" customFormat="1" ht="20.25" customHeight="1" x14ac:dyDescent="0.35">
      <c r="A45" s="40"/>
      <c r="B45" s="218"/>
      <c r="C45" s="67" t="s">
        <v>107</v>
      </c>
      <c r="D45" s="43">
        <v>0</v>
      </c>
      <c r="E45" s="72">
        <v>0</v>
      </c>
      <c r="F45" s="72">
        <v>0</v>
      </c>
      <c r="G45" s="72">
        <v>0</v>
      </c>
      <c r="H45" s="71">
        <f>D45-(E45+F45+G45)</f>
        <v>0</v>
      </c>
      <c r="I45" s="92">
        <f t="shared" si="15"/>
        <v>0</v>
      </c>
      <c r="J45" s="204"/>
      <c r="K45" s="73" t="s">
        <v>95</v>
      </c>
      <c r="L45" s="69">
        <f>(J42/'1 htv_taustatiedot'!$F$23*'1 htv_taustatiedot'!$J$23)/24</f>
        <v>8.590544871794871E-2</v>
      </c>
      <c r="M45" s="68">
        <f>L45/'1 htv_taustatiedot'!$I$23</f>
        <v>0.27307692307692305</v>
      </c>
      <c r="N45" s="146" t="s">
        <v>95</v>
      </c>
      <c r="O45" s="147">
        <v>0</v>
      </c>
      <c r="P45" s="41"/>
      <c r="Q45" s="211"/>
      <c r="R45" s="212"/>
      <c r="S45" s="213"/>
      <c r="T45" s="216"/>
    </row>
    <row r="46" spans="1:20" s="156" customFormat="1" ht="20.25" customHeight="1" x14ac:dyDescent="0.35">
      <c r="A46" s="47">
        <v>11</v>
      </c>
      <c r="B46" s="202" t="s">
        <v>147</v>
      </c>
      <c r="C46" s="45" t="s">
        <v>104</v>
      </c>
      <c r="D46" s="46">
        <v>0</v>
      </c>
      <c r="E46" s="72">
        <v>0</v>
      </c>
      <c r="F46" s="72">
        <v>0</v>
      </c>
      <c r="G46" s="72">
        <v>0</v>
      </c>
      <c r="H46" s="71">
        <v>0</v>
      </c>
      <c r="I46" s="92">
        <f t="shared" ref="I46:I49" si="17">H46+$E$5*E46+$F$5*F46+$G$5*G46</f>
        <v>0</v>
      </c>
      <c r="J46" s="204">
        <f>SUM(I46:I49)</f>
        <v>36.5</v>
      </c>
      <c r="K46" s="66" t="s">
        <v>90</v>
      </c>
      <c r="L46" s="69">
        <f>(J46/'1 htv_taustatiedot'!$F$15*'1 htv_taustatiedot'!$J$15)/24</f>
        <v>0.12646059782608696</v>
      </c>
      <c r="M46" s="105">
        <f>L46/'1 htv_taustatiedot'!$I$15</f>
        <v>0.39673913043478265</v>
      </c>
      <c r="N46" s="146" t="s">
        <v>90</v>
      </c>
      <c r="O46" s="147">
        <v>1</v>
      </c>
      <c r="P46" s="41"/>
      <c r="Q46" s="205" t="s">
        <v>166</v>
      </c>
      <c r="R46" s="206"/>
      <c r="S46" s="207"/>
      <c r="T46" s="214"/>
    </row>
    <row r="47" spans="1:20" s="156" customFormat="1" ht="20.25" customHeight="1" x14ac:dyDescent="0.35">
      <c r="A47" s="40"/>
      <c r="B47" s="203"/>
      <c r="C47" s="49" t="s">
        <v>144</v>
      </c>
      <c r="D47" s="46">
        <v>34</v>
      </c>
      <c r="E47" s="72">
        <v>5</v>
      </c>
      <c r="F47" s="72">
        <v>3</v>
      </c>
      <c r="G47" s="72">
        <v>0</v>
      </c>
      <c r="H47" s="71">
        <v>26</v>
      </c>
      <c r="I47" s="92">
        <f t="shared" si="17"/>
        <v>36.5</v>
      </c>
      <c r="J47" s="204"/>
      <c r="K47" s="55" t="s">
        <v>92</v>
      </c>
      <c r="L47" s="69">
        <f>(J46/'1 htv_taustatiedot'!$F$18*'1 htv_taustatiedot'!$J$18)/24</f>
        <v>2.7700892857142861E-2</v>
      </c>
      <c r="M47" s="104">
        <f>L47/'1 htv_taustatiedot'!$I$18</f>
        <v>8.6904761904761929E-2</v>
      </c>
      <c r="N47" s="146" t="s">
        <v>92</v>
      </c>
      <c r="O47" s="147">
        <v>0</v>
      </c>
      <c r="P47" s="41"/>
      <c r="Q47" s="208"/>
      <c r="R47" s="209"/>
      <c r="S47" s="210"/>
      <c r="T47" s="215"/>
    </row>
    <row r="48" spans="1:20" s="156" customFormat="1" ht="20.25" customHeight="1" x14ac:dyDescent="0.35">
      <c r="A48" s="40"/>
      <c r="B48" s="217" t="s">
        <v>159</v>
      </c>
      <c r="C48" s="49" t="s">
        <v>145</v>
      </c>
      <c r="D48" s="46">
        <v>0</v>
      </c>
      <c r="E48" s="72">
        <v>0</v>
      </c>
      <c r="F48" s="72">
        <v>0</v>
      </c>
      <c r="G48" s="72">
        <v>0</v>
      </c>
      <c r="H48" s="71">
        <f t="shared" ref="H48" si="18">D48-(E48+F48+G48)</f>
        <v>0</v>
      </c>
      <c r="I48" s="92">
        <f t="shared" si="17"/>
        <v>0</v>
      </c>
      <c r="J48" s="204"/>
      <c r="K48" s="55" t="s">
        <v>94</v>
      </c>
      <c r="L48" s="69">
        <f>(J46/'1 htv_taustatiedot'!$F$21*'1 htv_taustatiedot'!$J$21)/24</f>
        <v>8.5688743781094534E-2</v>
      </c>
      <c r="M48" s="70">
        <f>L48/'1 htv_taustatiedot'!$I$21</f>
        <v>0.27238805970149255</v>
      </c>
      <c r="N48" s="146" t="s">
        <v>94</v>
      </c>
      <c r="O48" s="147">
        <v>0.5</v>
      </c>
      <c r="P48" s="41"/>
      <c r="Q48" s="208"/>
      <c r="R48" s="209"/>
      <c r="S48" s="210"/>
      <c r="T48" s="215"/>
    </row>
    <row r="49" spans="1:20" s="156" customFormat="1" ht="20.25" customHeight="1" x14ac:dyDescent="0.35">
      <c r="A49" s="40"/>
      <c r="B49" s="218"/>
      <c r="C49" s="67" t="s">
        <v>107</v>
      </c>
      <c r="D49" s="43">
        <v>0</v>
      </c>
      <c r="E49" s="72">
        <v>0</v>
      </c>
      <c r="F49" s="72">
        <v>0</v>
      </c>
      <c r="G49" s="72">
        <v>0</v>
      </c>
      <c r="H49" s="71">
        <f>D49-(E49+F49+G49)</f>
        <v>0</v>
      </c>
      <c r="I49" s="92">
        <f t="shared" si="17"/>
        <v>0</v>
      </c>
      <c r="J49" s="204"/>
      <c r="K49" s="73" t="s">
        <v>95</v>
      </c>
      <c r="L49" s="69">
        <f>(J46/'1 htv_taustatiedot'!$F$23*'1 htv_taustatiedot'!$J$23)/24</f>
        <v>7.3604433760683763E-2</v>
      </c>
      <c r="M49" s="68">
        <f>L49/'1 htv_taustatiedot'!$I$23</f>
        <v>0.23397435897435898</v>
      </c>
      <c r="N49" s="146" t="s">
        <v>95</v>
      </c>
      <c r="O49" s="147">
        <v>0</v>
      </c>
      <c r="P49" s="41"/>
      <c r="Q49" s="211"/>
      <c r="R49" s="212"/>
      <c r="S49" s="213"/>
      <c r="T49" s="216"/>
    </row>
    <row r="50" spans="1:20" s="156" customFormat="1" ht="20.25" customHeight="1" x14ac:dyDescent="0.35">
      <c r="A50" s="47"/>
      <c r="B50" s="202" t="s">
        <v>133</v>
      </c>
      <c r="C50" s="45" t="s">
        <v>104</v>
      </c>
      <c r="D50" s="46">
        <v>13</v>
      </c>
      <c r="E50" s="72">
        <v>1</v>
      </c>
      <c r="F50" s="72">
        <v>0</v>
      </c>
      <c r="G50" s="72">
        <v>2</v>
      </c>
      <c r="H50" s="71">
        <v>10</v>
      </c>
      <c r="I50" s="92">
        <f t="shared" ref="I50:I53" si="19">H50+$E$5*E50+$F$5*F50+$G$5*G50</f>
        <v>13.7</v>
      </c>
      <c r="J50" s="191">
        <f>SUM(I50:I53)</f>
        <v>128.25</v>
      </c>
      <c r="K50" s="66" t="s">
        <v>90</v>
      </c>
      <c r="L50" s="69">
        <f>(J50/'1 htv_taustatiedot'!$F$15*'1 htv_taustatiedot'!$J$15)/24</f>
        <v>0.44434442934782603</v>
      </c>
      <c r="M50" s="105">
        <f>L50/'1 htv_taustatiedot'!$I$15</f>
        <v>1.3940217391304348</v>
      </c>
      <c r="N50" s="146" t="s">
        <v>90</v>
      </c>
      <c r="O50" s="147">
        <v>1.5</v>
      </c>
      <c r="P50" s="41"/>
      <c r="Q50" s="205"/>
      <c r="R50" s="238"/>
      <c r="S50" s="239"/>
      <c r="T50" s="214"/>
    </row>
    <row r="51" spans="1:20" s="156" customFormat="1" ht="20.25" customHeight="1" x14ac:dyDescent="0.35">
      <c r="A51" s="40">
        <v>12</v>
      </c>
      <c r="B51" s="236"/>
      <c r="C51" s="49" t="s">
        <v>144</v>
      </c>
      <c r="D51" s="46">
        <v>109</v>
      </c>
      <c r="E51" s="72">
        <v>19</v>
      </c>
      <c r="F51" s="72">
        <v>3</v>
      </c>
      <c r="G51" s="72">
        <v>1</v>
      </c>
      <c r="H51" s="71">
        <v>86</v>
      </c>
      <c r="I51" s="92">
        <f t="shared" si="19"/>
        <v>114.55</v>
      </c>
      <c r="J51" s="192"/>
      <c r="K51" s="55" t="s">
        <v>92</v>
      </c>
      <c r="L51" s="69">
        <f>(J50/'1 htv_taustatiedot'!$F$18*'1 htv_taustatiedot'!$J$18)/24</f>
        <v>9.7332589285714269E-2</v>
      </c>
      <c r="M51" s="104">
        <f>L51/'1 htv_taustatiedot'!$I$18</f>
        <v>0.30535714285714283</v>
      </c>
      <c r="N51" s="146" t="s">
        <v>92</v>
      </c>
      <c r="O51" s="147">
        <v>0.2</v>
      </c>
      <c r="P51" s="41"/>
      <c r="Q51" s="240"/>
      <c r="R51" s="241"/>
      <c r="S51" s="242"/>
      <c r="T51" s="246"/>
    </row>
    <row r="52" spans="1:20" s="156" customFormat="1" ht="20.25" customHeight="1" x14ac:dyDescent="0.35">
      <c r="A52" s="40"/>
      <c r="B52" s="217" t="s">
        <v>160</v>
      </c>
      <c r="C52" s="49" t="s">
        <v>145</v>
      </c>
      <c r="D52" s="46">
        <v>0</v>
      </c>
      <c r="E52" s="72">
        <v>0</v>
      </c>
      <c r="F52" s="72">
        <v>0</v>
      </c>
      <c r="G52" s="72">
        <v>0</v>
      </c>
      <c r="H52" s="71">
        <f t="shared" ref="H52" si="20">D52-(E52+F52+G52)</f>
        <v>0</v>
      </c>
      <c r="I52" s="92">
        <f t="shared" si="19"/>
        <v>0</v>
      </c>
      <c r="J52" s="192"/>
      <c r="K52" s="55" t="s">
        <v>94</v>
      </c>
      <c r="L52" s="69">
        <f>(J50/'1 htv_taustatiedot'!$F$21*'1 htv_taustatiedot'!$J$21)/24</f>
        <v>0.301084421641791</v>
      </c>
      <c r="M52" s="70">
        <f>L52/'1 htv_taustatiedot'!$I$21</f>
        <v>0.95708955223880587</v>
      </c>
      <c r="N52" s="146" t="s">
        <v>94</v>
      </c>
      <c r="O52" s="147">
        <v>1</v>
      </c>
      <c r="P52" s="41"/>
      <c r="Q52" s="240"/>
      <c r="R52" s="241"/>
      <c r="S52" s="242"/>
      <c r="T52" s="246"/>
    </row>
    <row r="53" spans="1:20" s="156" customFormat="1" ht="20.25" customHeight="1" x14ac:dyDescent="0.35">
      <c r="A53" s="40"/>
      <c r="B53" s="248"/>
      <c r="C53" s="67" t="s">
        <v>107</v>
      </c>
      <c r="D53" s="43">
        <v>0</v>
      </c>
      <c r="E53" s="72">
        <v>0</v>
      </c>
      <c r="F53" s="72">
        <v>0</v>
      </c>
      <c r="G53" s="72">
        <v>0</v>
      </c>
      <c r="H53" s="71">
        <f>D53-(E53+F53+G53)</f>
        <v>0</v>
      </c>
      <c r="I53" s="92">
        <f t="shared" si="19"/>
        <v>0</v>
      </c>
      <c r="J53" s="237"/>
      <c r="K53" s="73" t="s">
        <v>95</v>
      </c>
      <c r="L53" s="69">
        <f>(J50/'1 htv_taustatiedot'!$F$23*'1 htv_taustatiedot'!$J$23)/24</f>
        <v>0.25862379807692309</v>
      </c>
      <c r="M53" s="68">
        <f>L53/'1 htv_taustatiedot'!$I$23</f>
        <v>0.82211538461538469</v>
      </c>
      <c r="N53" s="146" t="s">
        <v>95</v>
      </c>
      <c r="O53" s="147">
        <v>0.2</v>
      </c>
      <c r="P53" s="41"/>
      <c r="Q53" s="243"/>
      <c r="R53" s="244"/>
      <c r="S53" s="245"/>
      <c r="T53" s="247"/>
    </row>
    <row r="54" spans="1:20" s="156" customFormat="1" ht="20.25" customHeight="1" x14ac:dyDescent="0.35">
      <c r="A54" s="47">
        <v>13</v>
      </c>
      <c r="B54" s="202" t="s">
        <v>148</v>
      </c>
      <c r="C54" s="45" t="s">
        <v>104</v>
      </c>
      <c r="D54" s="46">
        <v>0</v>
      </c>
      <c r="E54" s="72">
        <v>0</v>
      </c>
      <c r="F54" s="72">
        <v>0</v>
      </c>
      <c r="G54" s="72">
        <v>0</v>
      </c>
      <c r="H54" s="71">
        <v>0</v>
      </c>
      <c r="I54" s="92">
        <f t="shared" ref="I54:I57" si="21">H54+$E$5*E54+$F$5*F54+$G$5*G54</f>
        <v>0</v>
      </c>
      <c r="J54" s="191">
        <f>SUM(I54:I57)</f>
        <v>515.1</v>
      </c>
      <c r="K54" s="66" t="s">
        <v>90</v>
      </c>
      <c r="L54" s="69">
        <f>(J54/'1 htv_taustatiedot'!$F$15*'1 htv_taustatiedot'!$J$15)/24</f>
        <v>1.7846535326086956</v>
      </c>
      <c r="M54" s="105">
        <f>L54/'1 htv_taustatiedot'!$I$15</f>
        <v>5.5989130434782615</v>
      </c>
      <c r="N54" s="146" t="s">
        <v>90</v>
      </c>
      <c r="O54" s="147">
        <v>5</v>
      </c>
      <c r="P54" s="41"/>
      <c r="Q54" s="205"/>
      <c r="R54" s="238"/>
      <c r="S54" s="239"/>
      <c r="T54" s="214"/>
    </row>
    <row r="55" spans="1:20" s="156" customFormat="1" ht="20.25" customHeight="1" x14ac:dyDescent="0.35">
      <c r="A55" s="40"/>
      <c r="B55" s="236"/>
      <c r="C55" s="49" t="s">
        <v>144</v>
      </c>
      <c r="D55" s="46">
        <v>0</v>
      </c>
      <c r="E55" s="72">
        <v>0</v>
      </c>
      <c r="F55" s="72">
        <v>0</v>
      </c>
      <c r="G55" s="72">
        <v>0</v>
      </c>
      <c r="H55" s="71">
        <v>0</v>
      </c>
      <c r="I55" s="92">
        <f t="shared" si="21"/>
        <v>0</v>
      </c>
      <c r="J55" s="192"/>
      <c r="K55" s="55" t="s">
        <v>92</v>
      </c>
      <c r="L55" s="69">
        <f>(J54/'1 htv_taustatiedot'!$F$18*'1 htv_taustatiedot'!$J$18)/24</f>
        <v>0.39092410714285714</v>
      </c>
      <c r="M55" s="104">
        <f>L55/'1 htv_taustatiedot'!$I$18</f>
        <v>1.2264285714285714</v>
      </c>
      <c r="N55" s="146" t="s">
        <v>92</v>
      </c>
      <c r="O55" s="147">
        <v>1</v>
      </c>
      <c r="P55" s="41"/>
      <c r="Q55" s="240"/>
      <c r="R55" s="241"/>
      <c r="S55" s="242"/>
      <c r="T55" s="246"/>
    </row>
    <row r="56" spans="1:20" s="156" customFormat="1" ht="20.25" customHeight="1" x14ac:dyDescent="0.35">
      <c r="A56" s="40"/>
      <c r="B56" s="217" t="s">
        <v>161</v>
      </c>
      <c r="C56" s="49" t="s">
        <v>145</v>
      </c>
      <c r="D56" s="46">
        <v>491</v>
      </c>
      <c r="E56" s="72">
        <v>48</v>
      </c>
      <c r="F56" s="72">
        <v>21</v>
      </c>
      <c r="G56" s="72">
        <v>16</v>
      </c>
      <c r="H56" s="71">
        <f t="shared" ref="H56" si="22">D56-(E56+F56+G56)</f>
        <v>406</v>
      </c>
      <c r="I56" s="92">
        <f t="shared" si="21"/>
        <v>515.1</v>
      </c>
      <c r="J56" s="192"/>
      <c r="K56" s="55" t="s">
        <v>94</v>
      </c>
      <c r="L56" s="69">
        <f>(J54/'1 htv_taustatiedot'!$F$21*'1 htv_taustatiedot'!$J$21)/24</f>
        <v>1.2092677238805971</v>
      </c>
      <c r="M56" s="70">
        <f>L56/'1 htv_taustatiedot'!$I$21</f>
        <v>3.8440298507462689</v>
      </c>
      <c r="N56" s="146" t="s">
        <v>94</v>
      </c>
      <c r="O56" s="147">
        <v>4</v>
      </c>
      <c r="P56" s="41"/>
      <c r="Q56" s="240"/>
      <c r="R56" s="241"/>
      <c r="S56" s="242"/>
      <c r="T56" s="246"/>
    </row>
    <row r="57" spans="1:20" s="156" customFormat="1" ht="20.25" customHeight="1" x14ac:dyDescent="0.35">
      <c r="A57" s="40"/>
      <c r="B57" s="248"/>
      <c r="C57" s="67" t="s">
        <v>107</v>
      </c>
      <c r="D57" s="43">
        <v>0</v>
      </c>
      <c r="E57" s="72">
        <v>0</v>
      </c>
      <c r="F57" s="72">
        <v>0</v>
      </c>
      <c r="G57" s="72">
        <v>0</v>
      </c>
      <c r="H57" s="71">
        <f>D57-(E57+F57+G57)</f>
        <v>0</v>
      </c>
      <c r="I57" s="92">
        <f t="shared" si="21"/>
        <v>0</v>
      </c>
      <c r="J57" s="237"/>
      <c r="K57" s="73" t="s">
        <v>95</v>
      </c>
      <c r="L57" s="69">
        <f>(J54/'1 htv_taustatiedot'!$F$23*'1 htv_taustatiedot'!$J$23)/24</f>
        <v>1.0387299679487181</v>
      </c>
      <c r="M57" s="68">
        <f>L57/'1 htv_taustatiedot'!$I$23</f>
        <v>3.3019230769230776</v>
      </c>
      <c r="N57" s="146" t="s">
        <v>95</v>
      </c>
      <c r="O57" s="147">
        <v>1</v>
      </c>
      <c r="P57" s="41"/>
      <c r="Q57" s="243"/>
      <c r="R57" s="244"/>
      <c r="S57" s="245"/>
      <c r="T57" s="247"/>
    </row>
    <row r="58" spans="1:20" s="156" customFormat="1" ht="20.25" customHeight="1" x14ac:dyDescent="0.35">
      <c r="A58" s="47">
        <v>14</v>
      </c>
      <c r="B58" s="202" t="s">
        <v>149</v>
      </c>
      <c r="C58" s="45" t="s">
        <v>104</v>
      </c>
      <c r="D58" s="46">
        <v>0</v>
      </c>
      <c r="E58" s="72">
        <v>0</v>
      </c>
      <c r="F58" s="72">
        <v>0</v>
      </c>
      <c r="G58" s="72">
        <v>0</v>
      </c>
      <c r="H58" s="71">
        <v>0</v>
      </c>
      <c r="I58" s="92">
        <f t="shared" ref="I58:I61" si="23">H58+$E$5*E58+$F$5*F58+$G$5*G58</f>
        <v>0</v>
      </c>
      <c r="J58" s="191">
        <f>SUM(I58:I61)</f>
        <v>534.95000000000005</v>
      </c>
      <c r="K58" s="66" t="s">
        <v>90</v>
      </c>
      <c r="L58" s="69">
        <f>(J58/'1 htv_taustatiedot'!$F$15*'1 htv_taustatiedot'!$J$15)/24</f>
        <v>1.8534273097826091</v>
      </c>
      <c r="M58" s="105">
        <f>L58/'1 htv_taustatiedot'!$I$15</f>
        <v>5.8146739130434799</v>
      </c>
      <c r="N58" s="146" t="s">
        <v>90</v>
      </c>
      <c r="O58" s="147">
        <v>5</v>
      </c>
      <c r="P58" s="41"/>
      <c r="Q58" s="205"/>
      <c r="R58" s="238"/>
      <c r="S58" s="239"/>
      <c r="T58" s="214"/>
    </row>
    <row r="59" spans="1:20" s="156" customFormat="1" ht="20.25" customHeight="1" x14ac:dyDescent="0.35">
      <c r="A59" s="40"/>
      <c r="B59" s="236"/>
      <c r="C59" s="49" t="s">
        <v>144</v>
      </c>
      <c r="D59" s="46">
        <v>0</v>
      </c>
      <c r="E59" s="72">
        <v>0</v>
      </c>
      <c r="F59" s="72">
        <v>0</v>
      </c>
      <c r="G59" s="72">
        <v>0</v>
      </c>
      <c r="H59" s="71">
        <v>0</v>
      </c>
      <c r="I59" s="92">
        <f t="shared" si="23"/>
        <v>0</v>
      </c>
      <c r="J59" s="192"/>
      <c r="K59" s="55" t="s">
        <v>92</v>
      </c>
      <c r="L59" s="69">
        <f>(J58/'1 htv_taustatiedot'!$F$18*'1 htv_taustatiedot'!$J$18)/24</f>
        <v>0.40598883928571433</v>
      </c>
      <c r="M59" s="104">
        <f>L59/'1 htv_taustatiedot'!$I$18</f>
        <v>1.2736904761904764</v>
      </c>
      <c r="N59" s="146" t="s">
        <v>92</v>
      </c>
      <c r="O59" s="147">
        <v>1</v>
      </c>
      <c r="P59" s="41"/>
      <c r="Q59" s="240"/>
      <c r="R59" s="241"/>
      <c r="S59" s="242"/>
      <c r="T59" s="246"/>
    </row>
    <row r="60" spans="1:20" s="156" customFormat="1" ht="20.25" customHeight="1" x14ac:dyDescent="0.35">
      <c r="A60" s="40"/>
      <c r="B60" s="217" t="s">
        <v>162</v>
      </c>
      <c r="C60" s="49" t="s">
        <v>145</v>
      </c>
      <c r="D60" s="46">
        <v>496</v>
      </c>
      <c r="E60" s="72">
        <v>66</v>
      </c>
      <c r="F60" s="72">
        <v>45</v>
      </c>
      <c r="G60" s="72">
        <v>13</v>
      </c>
      <c r="H60" s="71">
        <f t="shared" ref="H60" si="24">D60-(E60+F60+G60)</f>
        <v>372</v>
      </c>
      <c r="I60" s="92">
        <f t="shared" si="23"/>
        <v>534.95000000000005</v>
      </c>
      <c r="J60" s="192"/>
      <c r="K60" s="55" t="s">
        <v>94</v>
      </c>
      <c r="L60" s="69">
        <f>(J58/'1 htv_taustatiedot'!$F$21*'1 htv_taustatiedot'!$J$21)/24</f>
        <v>1.255868314676617</v>
      </c>
      <c r="M60" s="70">
        <f>L60/'1 htv_taustatiedot'!$I$21</f>
        <v>3.9921641791044777</v>
      </c>
      <c r="N60" s="146" t="s">
        <v>94</v>
      </c>
      <c r="O60" s="147">
        <v>4.5</v>
      </c>
      <c r="P60" s="41"/>
      <c r="Q60" s="240"/>
      <c r="R60" s="241"/>
      <c r="S60" s="242"/>
      <c r="T60" s="246"/>
    </row>
    <row r="61" spans="1:20" s="156" customFormat="1" ht="20.25" customHeight="1" x14ac:dyDescent="0.35">
      <c r="A61" s="40"/>
      <c r="B61" s="248"/>
      <c r="C61" s="67" t="s">
        <v>107</v>
      </c>
      <c r="D61" s="43">
        <v>0</v>
      </c>
      <c r="E61" s="72">
        <v>0</v>
      </c>
      <c r="F61" s="72">
        <v>0</v>
      </c>
      <c r="G61" s="72">
        <v>0</v>
      </c>
      <c r="H61" s="71">
        <f>D61-(E61+F61+G61)</f>
        <v>0</v>
      </c>
      <c r="I61" s="92">
        <f t="shared" si="23"/>
        <v>0</v>
      </c>
      <c r="J61" s="237"/>
      <c r="K61" s="73" t="s">
        <v>95</v>
      </c>
      <c r="L61" s="69">
        <f>(J58/'1 htv_taustatiedot'!$F$23*'1 htv_taustatiedot'!$J$23)/24</f>
        <v>1.0787586805555558</v>
      </c>
      <c r="M61" s="68">
        <f>L61/'1 htv_taustatiedot'!$I$23</f>
        <v>3.4291666666666676</v>
      </c>
      <c r="N61" s="146" t="s">
        <v>95</v>
      </c>
      <c r="O61" s="147">
        <v>1</v>
      </c>
      <c r="P61" s="41"/>
      <c r="Q61" s="243"/>
      <c r="R61" s="244"/>
      <c r="S61" s="245"/>
      <c r="T61" s="247"/>
    </row>
    <row r="62" spans="1:20" s="156" customFormat="1" ht="20.25" customHeight="1" x14ac:dyDescent="0.35">
      <c r="A62" s="47">
        <v>15</v>
      </c>
      <c r="B62" s="202" t="s">
        <v>150</v>
      </c>
      <c r="C62" s="45" t="s">
        <v>104</v>
      </c>
      <c r="D62" s="46">
        <v>0</v>
      </c>
      <c r="E62" s="72">
        <v>0</v>
      </c>
      <c r="F62" s="72">
        <v>0</v>
      </c>
      <c r="G62" s="72">
        <v>0</v>
      </c>
      <c r="H62" s="71">
        <v>0</v>
      </c>
      <c r="I62" s="92">
        <f t="shared" ref="I62:I65" si="25">H62+$E$5*E62+$F$5*F62+$G$5*G62</f>
        <v>0</v>
      </c>
      <c r="J62" s="191">
        <f>SUM(I62:I65)</f>
        <v>71.25</v>
      </c>
      <c r="K62" s="66" t="s">
        <v>90</v>
      </c>
      <c r="L62" s="69">
        <f>(J62/'1 htv_taustatiedot'!$F$15*'1 htv_taustatiedot'!$J$15)/24</f>
        <v>0.24685801630434781</v>
      </c>
      <c r="M62" s="105">
        <f>L62/'1 htv_taustatiedot'!$I$15</f>
        <v>0.77445652173913049</v>
      </c>
      <c r="N62" s="146" t="s">
        <v>90</v>
      </c>
      <c r="O62" s="147">
        <v>1</v>
      </c>
      <c r="P62" s="41"/>
      <c r="Q62" s="205" t="s">
        <v>177</v>
      </c>
      <c r="R62" s="238"/>
      <c r="S62" s="239"/>
      <c r="T62" s="214"/>
    </row>
    <row r="63" spans="1:20" s="156" customFormat="1" ht="20.25" customHeight="1" x14ac:dyDescent="0.35">
      <c r="A63" s="40"/>
      <c r="B63" s="236"/>
      <c r="C63" s="49" t="s">
        <v>144</v>
      </c>
      <c r="D63" s="46">
        <v>0</v>
      </c>
      <c r="E63" s="72">
        <v>0</v>
      </c>
      <c r="F63" s="72">
        <v>0</v>
      </c>
      <c r="G63" s="72">
        <v>0</v>
      </c>
      <c r="H63" s="71">
        <v>0</v>
      </c>
      <c r="I63" s="92">
        <f t="shared" si="25"/>
        <v>0</v>
      </c>
      <c r="J63" s="192"/>
      <c r="K63" s="55" t="s">
        <v>92</v>
      </c>
      <c r="L63" s="69">
        <f>(J62/'1 htv_taustatiedot'!$F$18*'1 htv_taustatiedot'!$J$18)/24</f>
        <v>5.407366071428571E-2</v>
      </c>
      <c r="M63" s="104">
        <f>L63/'1 htv_taustatiedot'!$I$18</f>
        <v>0.16964285714285715</v>
      </c>
      <c r="N63" s="146" t="s">
        <v>92</v>
      </c>
      <c r="O63" s="147">
        <v>0</v>
      </c>
      <c r="P63" s="41"/>
      <c r="Q63" s="240"/>
      <c r="R63" s="241"/>
      <c r="S63" s="242"/>
      <c r="T63" s="246"/>
    </row>
    <row r="64" spans="1:20" s="156" customFormat="1" ht="20.25" customHeight="1" x14ac:dyDescent="0.35">
      <c r="A64" s="40"/>
      <c r="B64" s="217" t="s">
        <v>163</v>
      </c>
      <c r="C64" s="49" t="s">
        <v>145</v>
      </c>
      <c r="D64" s="46">
        <v>47</v>
      </c>
      <c r="E64" s="72">
        <v>0</v>
      </c>
      <c r="F64" s="72">
        <v>47</v>
      </c>
      <c r="G64" s="72">
        <v>3</v>
      </c>
      <c r="H64" s="71">
        <f t="shared" ref="H64" si="26">D64-(E64+F64+G64)</f>
        <v>-3</v>
      </c>
      <c r="I64" s="92">
        <f t="shared" si="25"/>
        <v>71.25</v>
      </c>
      <c r="J64" s="192"/>
      <c r="K64" s="55" t="s">
        <v>94</v>
      </c>
      <c r="L64" s="69">
        <f>(J62/'1 htv_taustatiedot'!$F$21*'1 htv_taustatiedot'!$J$21)/24</f>
        <v>0.16726912313432837</v>
      </c>
      <c r="M64" s="70">
        <f>L64/'1 htv_taustatiedot'!$I$21</f>
        <v>0.53171641791044777</v>
      </c>
      <c r="N64" s="146" t="s">
        <v>94</v>
      </c>
      <c r="O64" s="147">
        <v>2</v>
      </c>
      <c r="P64" s="41"/>
      <c r="Q64" s="240"/>
      <c r="R64" s="241"/>
      <c r="S64" s="242"/>
      <c r="T64" s="246"/>
    </row>
    <row r="65" spans="1:20" s="156" customFormat="1" ht="20.25" customHeight="1" x14ac:dyDescent="0.35">
      <c r="A65" s="40"/>
      <c r="B65" s="248"/>
      <c r="C65" s="67" t="s">
        <v>107</v>
      </c>
      <c r="D65" s="43">
        <v>0</v>
      </c>
      <c r="E65" s="72">
        <v>0</v>
      </c>
      <c r="F65" s="72">
        <v>0</v>
      </c>
      <c r="G65" s="72">
        <v>0</v>
      </c>
      <c r="H65" s="71">
        <f>D65-(E65+F65+G65)</f>
        <v>0</v>
      </c>
      <c r="I65" s="92">
        <f t="shared" si="25"/>
        <v>0</v>
      </c>
      <c r="J65" s="237"/>
      <c r="K65" s="73" t="s">
        <v>95</v>
      </c>
      <c r="L65" s="69">
        <f>(J62/'1 htv_taustatiedot'!$F$23*'1 htv_taustatiedot'!$J$23)/24</f>
        <v>0.1436798878205128</v>
      </c>
      <c r="M65" s="68">
        <f>L65/'1 htv_taustatiedot'!$I$23</f>
        <v>0.45673076923076916</v>
      </c>
      <c r="N65" s="146" t="s">
        <v>95</v>
      </c>
      <c r="O65" s="147">
        <v>0.5</v>
      </c>
      <c r="P65" s="41"/>
      <c r="Q65" s="243"/>
      <c r="R65" s="244"/>
      <c r="S65" s="245"/>
      <c r="T65" s="247"/>
    </row>
  </sheetData>
  <mergeCells count="87">
    <mergeCell ref="B62:B63"/>
    <mergeCell ref="J62:J65"/>
    <mergeCell ref="Q62:S65"/>
    <mergeCell ref="T62:T65"/>
    <mergeCell ref="B64:B65"/>
    <mergeCell ref="B58:B59"/>
    <mergeCell ref="J58:J61"/>
    <mergeCell ref="Q58:S61"/>
    <mergeCell ref="T58:T61"/>
    <mergeCell ref="B60:B61"/>
    <mergeCell ref="B54:B55"/>
    <mergeCell ref="J54:J57"/>
    <mergeCell ref="Q54:S57"/>
    <mergeCell ref="T54:T57"/>
    <mergeCell ref="B56:B57"/>
    <mergeCell ref="B50:B51"/>
    <mergeCell ref="J50:J53"/>
    <mergeCell ref="Q50:S53"/>
    <mergeCell ref="T50:T53"/>
    <mergeCell ref="B52:B53"/>
    <mergeCell ref="B46:B47"/>
    <mergeCell ref="J46:J49"/>
    <mergeCell ref="Q46:S49"/>
    <mergeCell ref="T46:T49"/>
    <mergeCell ref="B48:B49"/>
    <mergeCell ref="B42:B43"/>
    <mergeCell ref="J42:J45"/>
    <mergeCell ref="Q42:S45"/>
    <mergeCell ref="T42:T45"/>
    <mergeCell ref="B44:B45"/>
    <mergeCell ref="B38:B39"/>
    <mergeCell ref="J38:J41"/>
    <mergeCell ref="Q38:S41"/>
    <mergeCell ref="T38:T41"/>
    <mergeCell ref="B40:B41"/>
    <mergeCell ref="B22:B23"/>
    <mergeCell ref="J22:J25"/>
    <mergeCell ref="Q22:S25"/>
    <mergeCell ref="T22:T25"/>
    <mergeCell ref="B24:B25"/>
    <mergeCell ref="B18:B19"/>
    <mergeCell ref="J18:J21"/>
    <mergeCell ref="Q18:S21"/>
    <mergeCell ref="T18:T21"/>
    <mergeCell ref="B20:B21"/>
    <mergeCell ref="B14:B15"/>
    <mergeCell ref="J14:J17"/>
    <mergeCell ref="Q14:S17"/>
    <mergeCell ref="T14:T17"/>
    <mergeCell ref="B16:B17"/>
    <mergeCell ref="K3:P3"/>
    <mergeCell ref="N4:O5"/>
    <mergeCell ref="P4:P5"/>
    <mergeCell ref="Q3:S3"/>
    <mergeCell ref="E3:G3"/>
    <mergeCell ref="K4:L5"/>
    <mergeCell ref="M4:M5"/>
    <mergeCell ref="I3:I5"/>
    <mergeCell ref="J3:J5"/>
    <mergeCell ref="T4:T5"/>
    <mergeCell ref="Q4:S5"/>
    <mergeCell ref="B6:B7"/>
    <mergeCell ref="B4:C4"/>
    <mergeCell ref="B12:B13"/>
    <mergeCell ref="J6:J9"/>
    <mergeCell ref="Q6:S9"/>
    <mergeCell ref="T6:T9"/>
    <mergeCell ref="B10:B11"/>
    <mergeCell ref="J10:J13"/>
    <mergeCell ref="Q10:S13"/>
    <mergeCell ref="T10:T13"/>
    <mergeCell ref="B8:B9"/>
    <mergeCell ref="B26:B27"/>
    <mergeCell ref="J26:J29"/>
    <mergeCell ref="Q26:S29"/>
    <mergeCell ref="T26:T29"/>
    <mergeCell ref="B28:B29"/>
    <mergeCell ref="B30:B31"/>
    <mergeCell ref="J30:J33"/>
    <mergeCell ref="Q30:S33"/>
    <mergeCell ref="T30:T33"/>
    <mergeCell ref="B32:B33"/>
    <mergeCell ref="B34:B35"/>
    <mergeCell ref="J34:J37"/>
    <mergeCell ref="Q34:S37"/>
    <mergeCell ref="T34:T37"/>
    <mergeCell ref="B36:B37"/>
  </mergeCells>
  <phoneticPr fontId="6" type="noConversion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86D47-C685-4D79-AC0C-C8565FD5A4F4}">
  <dimension ref="A1:S48"/>
  <sheetViews>
    <sheetView zoomScale="84" zoomScaleNormal="84" workbookViewId="0">
      <selection activeCell="L13" sqref="L13"/>
    </sheetView>
  </sheetViews>
  <sheetFormatPr defaultColWidth="9.1796875" defaultRowHeight="20.149999999999999" customHeight="1" x14ac:dyDescent="0.35"/>
  <cols>
    <col min="1" max="1" width="4.453125" style="99" customWidth="1"/>
    <col min="2" max="3" width="25.7265625" style="1" customWidth="1"/>
    <col min="4" max="4" width="11.26953125" style="1" customWidth="1"/>
    <col min="5" max="9" width="15.7265625" style="1" customWidth="1"/>
    <col min="10" max="10" width="5.7265625" style="1" customWidth="1"/>
    <col min="11" max="11" width="12.54296875" style="1" customWidth="1"/>
    <col min="12" max="12" width="10.81640625" style="1" customWidth="1"/>
    <col min="13" max="13" width="5.7265625" style="1" customWidth="1"/>
    <col min="14" max="14" width="10.7265625" style="1" customWidth="1"/>
    <col min="15" max="15" width="25.7265625" style="2" customWidth="1"/>
    <col min="16" max="18" width="15.7265625" style="1" customWidth="1"/>
    <col min="19" max="19" width="41.26953125" style="1" customWidth="1"/>
    <col min="20" max="22" width="15.7265625" style="1" customWidth="1"/>
    <col min="23" max="16384" width="9.1796875" style="1"/>
  </cols>
  <sheetData>
    <row r="1" spans="1:19" ht="20.149999999999999" customHeight="1" x14ac:dyDescent="0.5">
      <c r="A1" s="80"/>
      <c r="B1" s="52" t="s">
        <v>69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8"/>
      <c r="P1" s="53"/>
      <c r="Q1" s="53"/>
      <c r="R1" s="53"/>
      <c r="S1" s="59"/>
    </row>
    <row r="2" spans="1:19" customFormat="1" ht="20.149999999999999" customHeight="1" x14ac:dyDescent="0.5">
      <c r="A2" s="97"/>
      <c r="B2" s="60" t="s">
        <v>70</v>
      </c>
      <c r="C2" s="65" t="s">
        <v>140</v>
      </c>
      <c r="D2" s="62"/>
      <c r="E2" s="62"/>
      <c r="F2" s="62"/>
      <c r="G2" s="62"/>
      <c r="H2" s="62"/>
      <c r="I2" s="62"/>
      <c r="J2" s="62"/>
      <c r="K2" s="62"/>
      <c r="L2" s="62"/>
      <c r="M2" s="150" t="s">
        <v>96</v>
      </c>
      <c r="N2" s="62"/>
      <c r="O2" s="63"/>
      <c r="P2" s="62"/>
      <c r="Q2" s="62"/>
      <c r="R2" s="62"/>
      <c r="S2" s="64"/>
    </row>
    <row r="3" spans="1:19" s="129" customFormat="1" ht="30" customHeight="1" x14ac:dyDescent="0.35">
      <c r="A3" s="135"/>
      <c r="B3" s="136" t="s">
        <v>108</v>
      </c>
      <c r="C3" s="121"/>
      <c r="D3" s="265" t="s">
        <v>109</v>
      </c>
      <c r="E3" s="266"/>
      <c r="F3" s="270" t="s">
        <v>110</v>
      </c>
      <c r="G3" s="271"/>
      <c r="H3" s="121"/>
      <c r="I3" s="275" t="s">
        <v>111</v>
      </c>
      <c r="J3" s="160" t="s">
        <v>76</v>
      </c>
      <c r="K3" s="160"/>
      <c r="L3" s="161"/>
      <c r="M3" s="161"/>
      <c r="N3" s="161"/>
      <c r="O3" s="162"/>
      <c r="P3" s="231" t="s">
        <v>77</v>
      </c>
      <c r="Q3" s="232"/>
      <c r="R3" s="232"/>
      <c r="S3" s="128"/>
    </row>
    <row r="4" spans="1:19" s="129" customFormat="1" ht="30" customHeight="1" x14ac:dyDescent="0.3">
      <c r="A4" s="135"/>
      <c r="B4" s="130" t="s">
        <v>112</v>
      </c>
      <c r="C4" s="121"/>
      <c r="D4" s="267"/>
      <c r="E4" s="266"/>
      <c r="F4" s="137" t="s">
        <v>113</v>
      </c>
      <c r="G4" s="138" t="s">
        <v>114</v>
      </c>
      <c r="H4" s="121"/>
      <c r="I4" s="276"/>
      <c r="J4" s="160" t="s">
        <v>82</v>
      </c>
      <c r="K4" s="161"/>
      <c r="L4" s="160" t="s">
        <v>83</v>
      </c>
      <c r="M4" s="283" t="s">
        <v>115</v>
      </c>
      <c r="N4" s="284"/>
      <c r="O4" s="284" t="s">
        <v>116</v>
      </c>
      <c r="P4" s="254" t="s">
        <v>86</v>
      </c>
      <c r="Q4" s="254"/>
      <c r="R4" s="254"/>
      <c r="S4" s="249" t="s">
        <v>87</v>
      </c>
    </row>
    <row r="5" spans="1:19" s="129" customFormat="1" ht="30" customHeight="1" x14ac:dyDescent="0.3">
      <c r="A5" s="139"/>
      <c r="B5" s="140" t="s">
        <v>88</v>
      </c>
      <c r="C5" s="141" t="s">
        <v>117</v>
      </c>
      <c r="D5" s="268"/>
      <c r="E5" s="269"/>
      <c r="F5" s="142">
        <v>1.2</v>
      </c>
      <c r="G5" s="143">
        <v>1.25</v>
      </c>
      <c r="H5" s="141" t="s">
        <v>118</v>
      </c>
      <c r="I5" s="277"/>
      <c r="J5" s="282"/>
      <c r="K5" s="282"/>
      <c r="L5" s="282"/>
      <c r="M5" s="285"/>
      <c r="N5" s="286"/>
      <c r="O5" s="286"/>
      <c r="P5" s="255"/>
      <c r="Q5" s="255"/>
      <c r="R5" s="255"/>
      <c r="S5" s="250"/>
    </row>
    <row r="6" spans="1:19" s="3" customFormat="1" ht="20.149999999999999" customHeight="1" x14ac:dyDescent="0.3">
      <c r="A6" s="47">
        <v>1</v>
      </c>
      <c r="B6" s="278" t="s">
        <v>167</v>
      </c>
      <c r="C6" s="24"/>
      <c r="D6" s="23" t="s">
        <v>119</v>
      </c>
      <c r="E6" s="46">
        <v>685</v>
      </c>
      <c r="F6" s="93">
        <v>103</v>
      </c>
      <c r="G6" s="93">
        <v>35</v>
      </c>
      <c r="H6" s="94">
        <f>E6-F6-G6</f>
        <v>547</v>
      </c>
      <c r="I6" s="106">
        <f>$F$5*F6+$G$5*G6+H6</f>
        <v>714.35</v>
      </c>
      <c r="J6" s="90" t="s">
        <v>90</v>
      </c>
      <c r="K6" s="69">
        <f>(I9/'1 htv_taustatiedot'!$F$15*'1 htv_taustatiedot'!$J$15)/24</f>
        <v>2.4749898097826089</v>
      </c>
      <c r="L6" s="68">
        <f>K6/'1 htv_taustatiedot'!$I$15</f>
        <v>7.7646739130434792</v>
      </c>
      <c r="M6" s="144" t="s">
        <v>90</v>
      </c>
      <c r="N6" s="145">
        <v>5</v>
      </c>
      <c r="O6" s="95"/>
      <c r="P6" s="256"/>
      <c r="Q6" s="257"/>
      <c r="R6" s="258"/>
      <c r="S6" s="251"/>
    </row>
    <row r="7" spans="1:19" s="3" customFormat="1" ht="20.149999999999999" customHeight="1" x14ac:dyDescent="0.3">
      <c r="A7" s="100"/>
      <c r="B7" s="279"/>
      <c r="C7" s="25"/>
      <c r="D7" s="44" t="s">
        <v>120</v>
      </c>
      <c r="E7" s="46">
        <v>0</v>
      </c>
      <c r="F7" s="93">
        <v>0</v>
      </c>
      <c r="G7" s="93">
        <v>0</v>
      </c>
      <c r="H7" s="94">
        <f t="shared" ref="H7:H8" si="0">E7-F7-G7</f>
        <v>0</v>
      </c>
      <c r="I7" s="106">
        <f>$F$5*F7+$G$5*G7+H7</f>
        <v>0</v>
      </c>
      <c r="J7" s="90" t="s">
        <v>92</v>
      </c>
      <c r="K7" s="69">
        <f>(I9/'1 htv_taustatiedot'!$F$18*'1 htv_taustatiedot'!$J$18)/24</f>
        <v>0.54214062500000004</v>
      </c>
      <c r="L7" s="68">
        <f>K7/'1 htv_taustatiedot'!$I$18</f>
        <v>1.7008333333333336</v>
      </c>
      <c r="M7" s="144" t="s">
        <v>92</v>
      </c>
      <c r="N7" s="145">
        <v>1</v>
      </c>
      <c r="O7" s="95"/>
      <c r="P7" s="259"/>
      <c r="Q7" s="260"/>
      <c r="R7" s="261"/>
      <c r="S7" s="252"/>
    </row>
    <row r="8" spans="1:19" s="3" customFormat="1" ht="20.149999999999999" customHeight="1" x14ac:dyDescent="0.3">
      <c r="A8" s="100"/>
      <c r="B8" s="280" t="s">
        <v>168</v>
      </c>
      <c r="C8" s="25"/>
      <c r="D8" s="26" t="s">
        <v>121</v>
      </c>
      <c r="E8" s="42">
        <v>0</v>
      </c>
      <c r="F8" s="93">
        <v>0</v>
      </c>
      <c r="G8" s="93">
        <v>0</v>
      </c>
      <c r="H8" s="94">
        <f t="shared" si="0"/>
        <v>0</v>
      </c>
      <c r="I8" s="106">
        <f>$F$5*F8+$G$5*G8+H8</f>
        <v>0</v>
      </c>
      <c r="J8" s="90" t="s">
        <v>94</v>
      </c>
      <c r="K8" s="69">
        <f>(I9/'1 htv_taustatiedot'!$F$21*'1 htv_taustatiedot'!$J$21)/24</f>
        <v>1.6770343594527366</v>
      </c>
      <c r="L8" s="68">
        <f>K8/'1 htv_taustatiedot'!$I$21</f>
        <v>5.3309701492537327</v>
      </c>
      <c r="M8" s="144" t="s">
        <v>94</v>
      </c>
      <c r="N8" s="145">
        <v>4</v>
      </c>
      <c r="O8" s="95"/>
      <c r="P8" s="259"/>
      <c r="Q8" s="260"/>
      <c r="R8" s="261"/>
      <c r="S8" s="252"/>
    </row>
    <row r="9" spans="1:19" s="3" customFormat="1" ht="20.149999999999999" customHeight="1" x14ac:dyDescent="0.3">
      <c r="A9" s="9"/>
      <c r="B9" s="281"/>
      <c r="C9" s="25"/>
      <c r="D9" s="272" t="s">
        <v>122</v>
      </c>
      <c r="E9" s="273"/>
      <c r="F9" s="274"/>
      <c r="G9" s="50"/>
      <c r="H9" s="78" t="s">
        <v>123</v>
      </c>
      <c r="I9" s="91">
        <f>SUM(I6:I8)</f>
        <v>714.35</v>
      </c>
      <c r="J9" s="96" t="s">
        <v>95</v>
      </c>
      <c r="K9" s="69">
        <f>(I9/'1 htv_taustatiedot'!$F$23*'1 htv_taustatiedot'!$J$23)/24</f>
        <v>1.4405295138888892</v>
      </c>
      <c r="L9" s="68">
        <f>K9/'1 htv_taustatiedot'!$I$23</f>
        <v>4.5791666666666675</v>
      </c>
      <c r="M9" s="144" t="s">
        <v>95</v>
      </c>
      <c r="N9" s="145">
        <v>2</v>
      </c>
      <c r="O9" s="95"/>
      <c r="P9" s="262"/>
      <c r="Q9" s="263"/>
      <c r="R9" s="264"/>
      <c r="S9" s="253"/>
    </row>
    <row r="10" spans="1:19" s="3" customFormat="1" ht="20.149999999999999" customHeight="1" x14ac:dyDescent="0.3">
      <c r="A10" s="47"/>
      <c r="B10" s="278"/>
      <c r="C10" s="24"/>
      <c r="D10" s="23"/>
      <c r="E10" s="46"/>
      <c r="F10" s="93"/>
      <c r="G10" s="93"/>
      <c r="H10" s="94"/>
      <c r="I10" s="106"/>
      <c r="J10" s="90"/>
      <c r="K10" s="69"/>
      <c r="L10" s="68"/>
      <c r="M10" s="144"/>
      <c r="N10" s="145"/>
      <c r="O10" s="95"/>
      <c r="P10" s="256"/>
      <c r="Q10" s="257"/>
      <c r="R10" s="258"/>
      <c r="S10" s="251"/>
    </row>
    <row r="11" spans="1:19" s="3" customFormat="1" ht="20.149999999999999" customHeight="1" x14ac:dyDescent="0.3">
      <c r="A11" s="100"/>
      <c r="B11" s="279"/>
      <c r="C11" s="25"/>
      <c r="D11" s="44"/>
      <c r="E11" s="46"/>
      <c r="F11" s="93"/>
      <c r="G11" s="93"/>
      <c r="H11" s="94"/>
      <c r="I11" s="106"/>
      <c r="J11" s="90"/>
      <c r="K11" s="69"/>
      <c r="L11" s="68"/>
      <c r="M11" s="144"/>
      <c r="N11" s="145"/>
      <c r="O11" s="95"/>
      <c r="P11" s="259"/>
      <c r="Q11" s="260"/>
      <c r="R11" s="261"/>
      <c r="S11" s="252"/>
    </row>
    <row r="12" spans="1:19" s="3" customFormat="1" ht="20.149999999999999" customHeight="1" x14ac:dyDescent="0.3">
      <c r="A12" s="100"/>
      <c r="B12" s="280"/>
      <c r="C12" s="25"/>
      <c r="D12" s="26"/>
      <c r="E12" s="42"/>
      <c r="F12" s="93"/>
      <c r="G12" s="93"/>
      <c r="H12" s="94"/>
      <c r="I12" s="106"/>
      <c r="J12" s="90"/>
      <c r="K12" s="69"/>
      <c r="L12" s="68"/>
      <c r="M12" s="144"/>
      <c r="N12" s="145"/>
      <c r="O12" s="95"/>
      <c r="P12" s="259"/>
      <c r="Q12" s="260"/>
      <c r="R12" s="261"/>
      <c r="S12" s="252"/>
    </row>
    <row r="13" spans="1:19" s="3" customFormat="1" ht="20.149999999999999" customHeight="1" x14ac:dyDescent="0.3">
      <c r="A13" s="9"/>
      <c r="B13" s="281"/>
      <c r="C13" s="25"/>
      <c r="D13" s="272"/>
      <c r="E13" s="273"/>
      <c r="F13" s="274"/>
      <c r="G13" s="50"/>
      <c r="H13" s="78"/>
      <c r="I13" s="91"/>
      <c r="J13" s="96"/>
      <c r="K13" s="69"/>
      <c r="L13" s="68"/>
      <c r="M13" s="144"/>
      <c r="N13" s="145"/>
      <c r="O13" s="95"/>
      <c r="P13" s="262"/>
      <c r="Q13" s="263"/>
      <c r="R13" s="264"/>
      <c r="S13" s="253"/>
    </row>
    <row r="14" spans="1:19" s="3" customFormat="1" ht="20.149999999999999" customHeight="1" x14ac:dyDescent="0.3">
      <c r="A14" s="47"/>
      <c r="B14" s="278"/>
      <c r="C14" s="24"/>
      <c r="D14" s="23"/>
      <c r="E14" s="46"/>
      <c r="F14" s="93"/>
      <c r="G14" s="93"/>
      <c r="H14" s="94"/>
      <c r="I14" s="106"/>
      <c r="J14" s="90"/>
      <c r="K14" s="69"/>
      <c r="L14" s="68"/>
      <c r="M14" s="144"/>
      <c r="N14" s="145"/>
      <c r="O14" s="95"/>
      <c r="P14" s="256"/>
      <c r="Q14" s="257"/>
      <c r="R14" s="258"/>
      <c r="S14" s="251"/>
    </row>
    <row r="15" spans="1:19" s="3" customFormat="1" ht="20.149999999999999" customHeight="1" x14ac:dyDescent="0.3">
      <c r="A15" s="100"/>
      <c r="B15" s="279"/>
      <c r="C15" s="25"/>
      <c r="D15" s="44"/>
      <c r="E15" s="46"/>
      <c r="F15" s="93"/>
      <c r="G15" s="93"/>
      <c r="H15" s="94"/>
      <c r="I15" s="106"/>
      <c r="J15" s="90"/>
      <c r="K15" s="69"/>
      <c r="L15" s="68"/>
      <c r="M15" s="144"/>
      <c r="N15" s="145"/>
      <c r="O15" s="95"/>
      <c r="P15" s="259"/>
      <c r="Q15" s="260"/>
      <c r="R15" s="261"/>
      <c r="S15" s="252"/>
    </row>
    <row r="16" spans="1:19" s="3" customFormat="1" ht="20.149999999999999" customHeight="1" x14ac:dyDescent="0.3">
      <c r="A16" s="100"/>
      <c r="B16" s="280"/>
      <c r="C16" s="25"/>
      <c r="D16" s="26"/>
      <c r="E16" s="42"/>
      <c r="F16" s="93"/>
      <c r="G16" s="93"/>
      <c r="H16" s="94"/>
      <c r="I16" s="106"/>
      <c r="J16" s="90"/>
      <c r="K16" s="69"/>
      <c r="L16" s="68"/>
      <c r="M16" s="144"/>
      <c r="N16" s="145"/>
      <c r="O16" s="95"/>
      <c r="P16" s="259"/>
      <c r="Q16" s="260"/>
      <c r="R16" s="261"/>
      <c r="S16" s="252"/>
    </row>
    <row r="17" spans="1:19" s="3" customFormat="1" ht="20.149999999999999" customHeight="1" x14ac:dyDescent="0.3">
      <c r="A17" s="9"/>
      <c r="B17" s="281"/>
      <c r="C17" s="25"/>
      <c r="D17" s="272"/>
      <c r="E17" s="273"/>
      <c r="F17" s="274"/>
      <c r="G17" s="50"/>
      <c r="H17" s="78"/>
      <c r="I17" s="91"/>
      <c r="J17" s="96"/>
      <c r="K17" s="69"/>
      <c r="L17" s="68"/>
      <c r="M17" s="144"/>
      <c r="N17" s="145"/>
      <c r="O17" s="95"/>
      <c r="P17" s="262"/>
      <c r="Q17" s="263"/>
      <c r="R17" s="264"/>
      <c r="S17" s="253"/>
    </row>
    <row r="18" spans="1:19" s="3" customFormat="1" ht="20.149999999999999" customHeight="1" x14ac:dyDescent="0.3">
      <c r="A18" s="47"/>
      <c r="B18" s="278"/>
      <c r="C18" s="24"/>
      <c r="D18" s="23"/>
      <c r="E18" s="46"/>
      <c r="F18" s="93"/>
      <c r="G18" s="93"/>
      <c r="H18" s="94"/>
      <c r="I18" s="106"/>
      <c r="J18" s="90"/>
      <c r="K18" s="69"/>
      <c r="L18" s="68"/>
      <c r="M18" s="144"/>
      <c r="N18" s="145"/>
      <c r="O18" s="95"/>
      <c r="P18" s="256"/>
      <c r="Q18" s="257"/>
      <c r="R18" s="258"/>
      <c r="S18" s="251"/>
    </row>
    <row r="19" spans="1:19" s="3" customFormat="1" ht="20.149999999999999" customHeight="1" x14ac:dyDescent="0.3">
      <c r="A19" s="98"/>
      <c r="B19" s="279"/>
      <c r="C19" s="25"/>
      <c r="D19" s="44"/>
      <c r="E19" s="46"/>
      <c r="F19" s="93"/>
      <c r="G19" s="93"/>
      <c r="H19" s="94"/>
      <c r="I19" s="106"/>
      <c r="J19" s="90"/>
      <c r="K19" s="69"/>
      <c r="L19" s="68"/>
      <c r="M19" s="144"/>
      <c r="N19" s="145"/>
      <c r="O19" s="95"/>
      <c r="P19" s="259"/>
      <c r="Q19" s="260"/>
      <c r="R19" s="261"/>
      <c r="S19" s="252"/>
    </row>
    <row r="20" spans="1:19" s="3" customFormat="1" ht="20.149999999999999" customHeight="1" x14ac:dyDescent="0.3">
      <c r="A20" s="98"/>
      <c r="B20" s="280"/>
      <c r="C20" s="25"/>
      <c r="D20" s="26"/>
      <c r="E20" s="42"/>
      <c r="F20" s="93"/>
      <c r="G20" s="93"/>
      <c r="H20" s="94"/>
      <c r="I20" s="106"/>
      <c r="J20" s="90"/>
      <c r="K20" s="69"/>
      <c r="L20" s="68"/>
      <c r="M20" s="144"/>
      <c r="N20" s="145"/>
      <c r="O20" s="95"/>
      <c r="P20" s="259"/>
      <c r="Q20" s="260"/>
      <c r="R20" s="261"/>
      <c r="S20" s="252"/>
    </row>
    <row r="21" spans="1:19" s="3" customFormat="1" ht="20.149999999999999" customHeight="1" x14ac:dyDescent="0.3">
      <c r="A21" s="98"/>
      <c r="B21" s="281"/>
      <c r="C21" s="25"/>
      <c r="D21" s="272"/>
      <c r="E21" s="273"/>
      <c r="F21" s="274"/>
      <c r="G21" s="50"/>
      <c r="H21" s="78"/>
      <c r="I21" s="91"/>
      <c r="J21" s="96"/>
      <c r="K21" s="69"/>
      <c r="L21" s="68"/>
      <c r="M21" s="144"/>
      <c r="N21" s="145"/>
      <c r="O21" s="95"/>
      <c r="P21" s="262"/>
      <c r="Q21" s="263"/>
      <c r="R21" s="264"/>
      <c r="S21" s="253"/>
    </row>
    <row r="22" spans="1:19" s="3" customFormat="1" ht="20.149999999999999" customHeight="1" x14ac:dyDescent="0.35">
      <c r="A22" s="98"/>
      <c r="O22" s="4"/>
      <c r="S22" s="1"/>
    </row>
    <row r="23" spans="1:19" s="3" customFormat="1" ht="20.149999999999999" customHeight="1" x14ac:dyDescent="0.35">
      <c r="A23" s="98"/>
      <c r="O23" s="4"/>
      <c r="S23" s="1"/>
    </row>
    <row r="24" spans="1:19" s="3" customFormat="1" ht="20.149999999999999" customHeight="1" x14ac:dyDescent="0.35">
      <c r="A24" s="98"/>
      <c r="O24" s="4"/>
      <c r="S24" s="1"/>
    </row>
    <row r="25" spans="1:19" s="3" customFormat="1" ht="20.149999999999999" customHeight="1" x14ac:dyDescent="0.35">
      <c r="A25" s="98"/>
      <c r="O25" s="4"/>
      <c r="S25" s="1"/>
    </row>
    <row r="26" spans="1:19" s="3" customFormat="1" ht="20.149999999999999" customHeight="1" x14ac:dyDescent="0.35">
      <c r="A26" s="98"/>
      <c r="O26" s="4"/>
      <c r="S26" s="1"/>
    </row>
    <row r="27" spans="1:19" s="3" customFormat="1" ht="20.149999999999999" customHeight="1" x14ac:dyDescent="0.35">
      <c r="A27" s="98"/>
      <c r="O27" s="4"/>
      <c r="S27" s="1"/>
    </row>
    <row r="28" spans="1:19" s="3" customFormat="1" ht="20.149999999999999" customHeight="1" x14ac:dyDescent="0.35">
      <c r="A28" s="98"/>
      <c r="O28" s="4"/>
      <c r="S28" s="1"/>
    </row>
    <row r="29" spans="1:19" s="3" customFormat="1" ht="20.149999999999999" customHeight="1" x14ac:dyDescent="0.35">
      <c r="A29" s="98"/>
      <c r="O29" s="4"/>
      <c r="S29" s="1"/>
    </row>
    <row r="30" spans="1:19" s="3" customFormat="1" ht="20.149999999999999" customHeight="1" x14ac:dyDescent="0.35">
      <c r="A30" s="98"/>
      <c r="O30" s="4"/>
      <c r="S30" s="1"/>
    </row>
    <row r="31" spans="1:19" s="3" customFormat="1" ht="20.149999999999999" customHeight="1" x14ac:dyDescent="0.35">
      <c r="A31" s="98"/>
      <c r="O31" s="4"/>
      <c r="S31" s="1"/>
    </row>
    <row r="32" spans="1:19" s="3" customFormat="1" ht="20.149999999999999" customHeight="1" x14ac:dyDescent="0.35">
      <c r="A32" s="98"/>
      <c r="O32" s="4"/>
      <c r="S32" s="1"/>
    </row>
    <row r="33" spans="1:19" s="3" customFormat="1" ht="20.149999999999999" customHeight="1" x14ac:dyDescent="0.35">
      <c r="A33" s="98"/>
      <c r="O33" s="4"/>
      <c r="S33" s="1"/>
    </row>
    <row r="34" spans="1:19" s="3" customFormat="1" ht="20.149999999999999" customHeight="1" x14ac:dyDescent="0.35">
      <c r="A34" s="98"/>
      <c r="O34" s="4"/>
      <c r="S34" s="1"/>
    </row>
    <row r="35" spans="1:19" s="3" customFormat="1" ht="20.149999999999999" customHeight="1" x14ac:dyDescent="0.35">
      <c r="A35" s="98"/>
      <c r="O35" s="4"/>
      <c r="S35" s="1"/>
    </row>
    <row r="36" spans="1:19" s="3" customFormat="1" ht="20.149999999999999" customHeight="1" x14ac:dyDescent="0.35">
      <c r="A36" s="98"/>
      <c r="O36" s="4"/>
      <c r="S36" s="1"/>
    </row>
    <row r="37" spans="1:19" s="3" customFormat="1" ht="20.149999999999999" customHeight="1" x14ac:dyDescent="0.35">
      <c r="A37" s="98"/>
      <c r="O37" s="4"/>
      <c r="S37" s="1"/>
    </row>
    <row r="38" spans="1:19" s="3" customFormat="1" ht="20.149999999999999" customHeight="1" x14ac:dyDescent="0.35">
      <c r="A38" s="98"/>
      <c r="O38" s="4"/>
      <c r="S38" s="1"/>
    </row>
    <row r="39" spans="1:19" s="3" customFormat="1" ht="20.149999999999999" customHeight="1" x14ac:dyDescent="0.35">
      <c r="A39" s="98"/>
      <c r="O39" s="4"/>
      <c r="S39" s="1"/>
    </row>
    <row r="40" spans="1:19" s="3" customFormat="1" ht="20.149999999999999" customHeight="1" x14ac:dyDescent="0.35">
      <c r="A40" s="98"/>
      <c r="O40" s="4"/>
      <c r="S40" s="1"/>
    </row>
    <row r="41" spans="1:19" s="3" customFormat="1" ht="20.149999999999999" customHeight="1" x14ac:dyDescent="0.35">
      <c r="A41" s="98"/>
      <c r="O41" s="4"/>
      <c r="S41" s="1"/>
    </row>
    <row r="42" spans="1:19" s="3" customFormat="1" ht="20.149999999999999" customHeight="1" x14ac:dyDescent="0.35">
      <c r="A42" s="98"/>
      <c r="O42" s="4"/>
      <c r="S42" s="1"/>
    </row>
    <row r="43" spans="1:19" s="3" customFormat="1" ht="20.149999999999999" customHeight="1" x14ac:dyDescent="0.35">
      <c r="A43" s="98"/>
      <c r="O43" s="4"/>
      <c r="S43" s="1"/>
    </row>
    <row r="44" spans="1:19" s="3" customFormat="1" ht="20.149999999999999" customHeight="1" x14ac:dyDescent="0.35">
      <c r="A44" s="98"/>
      <c r="O44" s="4"/>
      <c r="S44" s="1"/>
    </row>
    <row r="45" spans="1:19" s="3" customFormat="1" ht="20.149999999999999" customHeight="1" x14ac:dyDescent="0.35">
      <c r="A45" s="98"/>
      <c r="O45" s="4"/>
      <c r="S45" s="1"/>
    </row>
    <row r="46" spans="1:19" s="3" customFormat="1" ht="20.149999999999999" customHeight="1" x14ac:dyDescent="0.35">
      <c r="A46" s="98"/>
      <c r="O46" s="4"/>
      <c r="S46" s="1"/>
    </row>
    <row r="47" spans="1:19" s="3" customFormat="1" ht="20.149999999999999" customHeight="1" x14ac:dyDescent="0.35">
      <c r="A47" s="98"/>
      <c r="O47" s="4"/>
      <c r="S47" s="1"/>
    </row>
    <row r="48" spans="1:19" s="3" customFormat="1" ht="20.149999999999999" customHeight="1" x14ac:dyDescent="0.35">
      <c r="A48" s="98"/>
      <c r="O48" s="4"/>
      <c r="S48" s="1"/>
    </row>
  </sheetData>
  <mergeCells count="31">
    <mergeCell ref="B18:B19"/>
    <mergeCell ref="P18:R21"/>
    <mergeCell ref="S18:S21"/>
    <mergeCell ref="B20:B21"/>
    <mergeCell ref="D21:F21"/>
    <mergeCell ref="B14:B15"/>
    <mergeCell ref="P14:R17"/>
    <mergeCell ref="S14:S17"/>
    <mergeCell ref="B16:B17"/>
    <mergeCell ref="D17:F17"/>
    <mergeCell ref="B12:B13"/>
    <mergeCell ref="B10:B11"/>
    <mergeCell ref="D13:F13"/>
    <mergeCell ref="P10:R13"/>
    <mergeCell ref="S10:S13"/>
    <mergeCell ref="J4:K5"/>
    <mergeCell ref="L4:L5"/>
    <mergeCell ref="J3:O3"/>
    <mergeCell ref="M4:N5"/>
    <mergeCell ref="O4:O5"/>
    <mergeCell ref="D3:E5"/>
    <mergeCell ref="F3:G3"/>
    <mergeCell ref="D9:F9"/>
    <mergeCell ref="I3:I5"/>
    <mergeCell ref="B6:B7"/>
    <mergeCell ref="B8:B9"/>
    <mergeCell ref="S4:S5"/>
    <mergeCell ref="S6:S9"/>
    <mergeCell ref="P3:R3"/>
    <mergeCell ref="P4:R5"/>
    <mergeCell ref="P6:R9"/>
  </mergeCells>
  <pageMargins left="0.25" right="0.25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E6B561A8FB2441A92C30F3DC39E020" ma:contentTypeVersion="5" ma:contentTypeDescription="Create a new document." ma:contentTypeScope="" ma:versionID="b2fde74d0ca5c002a743adb7008b7c0b">
  <xsd:schema xmlns:xsd="http://www.w3.org/2001/XMLSchema" xmlns:xs="http://www.w3.org/2001/XMLSchema" xmlns:p="http://schemas.microsoft.com/office/2006/metadata/properties" xmlns:ns2="d9ad92ff-9c74-4770-80fa-209081158f6e" xmlns:ns3="4d5ccd17-7ace-4443-b058-a3c502d3dc64" targetNamespace="http://schemas.microsoft.com/office/2006/metadata/properties" ma:root="true" ma:fieldsID="ae0703c3b5fb0dc14cff1e37930c39b1" ns2:_="" ns3:_="">
    <xsd:import namespace="d9ad92ff-9c74-4770-80fa-209081158f6e"/>
    <xsd:import namespace="4d5ccd17-7ace-4443-b058-a3c502d3dc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ad92ff-9c74-4770-80fa-209081158f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ccd17-7ace-4443-b058-a3c502d3dc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468200-06FA-4080-AAA9-51C428C0778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B56A2F-739E-4BCD-9738-8221A2B21B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96AAC4-6769-4F6F-B034-4E4F11AA9C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ad92ff-9c74-4770-80fa-209081158f6e"/>
    <ds:schemaRef ds:uri="4d5ccd17-7ace-4443-b058-a3c502d3dc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OHJE</vt:lpstr>
      <vt:lpstr>1 htv_taustatiedot</vt:lpstr>
      <vt:lpstr>2 esiopetus</vt:lpstr>
      <vt:lpstr>3 perusopetus</vt:lpstr>
      <vt:lpstr>4 lukio</vt:lpstr>
    </vt:vector>
  </TitlesOfParts>
  <Manager/>
  <Company>Porin kaupunki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Tero Grönmark</dc:creator>
  <cp:keywords/>
  <dc:description/>
  <cp:lastModifiedBy>Ågren Sari</cp:lastModifiedBy>
  <cp:revision/>
  <dcterms:created xsi:type="dcterms:W3CDTF">2023-08-25T07:32:43Z</dcterms:created>
  <dcterms:modified xsi:type="dcterms:W3CDTF">2023-10-18T09:30:25Z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0x010100EAE6B561A8FB2441A92C30F3DC39E020</vt:lpwstr>
  </property>
</Properties>
</file>