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poke-my.sharepoint.com/personal/mikpirt_poke_fi/Documents/Opetus/Tilinpäätös ja verotus/6. kerta/Ratkaisuita tehtäviin/"/>
    </mc:Choice>
  </mc:AlternateContent>
  <xr:revisionPtr revIDLastSave="0" documentId="8_{E08C6EBB-D3CA-4665-8B8F-E29472C18DE1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118-121" sheetId="1" r:id="rId1"/>
    <sheet name="122-125" sheetId="13" r:id="rId2"/>
    <sheet name="126-132" sheetId="17" r:id="rId3"/>
    <sheet name="133-136" sheetId="15" r:id="rId4"/>
    <sheet name="137-140" sheetId="16" r:id="rId5"/>
  </sheets>
  <definedNames>
    <definedName name="_xlnm.Print_Area" localSheetId="0">'118-121'!$A$1:$I$122</definedName>
    <definedName name="_xlnm.Print_Area" localSheetId="1">'122-125'!$A$1:$I$105</definedName>
    <definedName name="_xlnm.Print_Area" localSheetId="2">'126-132'!$A$1:$K$156</definedName>
    <definedName name="_xlnm.Print_Area" localSheetId="3">'133-136'!$A$1:$L$89</definedName>
    <definedName name="_xlnm.Print_Area" localSheetId="4">'137-140'!$A$1:$R$149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0" i="16" l="1"/>
  <c r="F110" i="16"/>
  <c r="I110" i="16" s="1"/>
  <c r="H100" i="16"/>
  <c r="F100" i="16"/>
  <c r="E87" i="16"/>
  <c r="G87" i="16" s="1"/>
  <c r="C88" i="16" s="1"/>
  <c r="E77" i="16"/>
  <c r="G77" i="16" s="1"/>
  <c r="C78" i="16" s="1"/>
  <c r="H6" i="13"/>
  <c r="H7" i="13"/>
  <c r="H14" i="13"/>
  <c r="G103" i="1"/>
  <c r="G104" i="1"/>
  <c r="G78" i="1"/>
  <c r="G79" i="1"/>
  <c r="G114" i="1"/>
  <c r="G66" i="1"/>
  <c r="G62" i="1"/>
  <c r="F43" i="1"/>
  <c r="K69" i="15"/>
  <c r="K70" i="15"/>
  <c r="K72" i="15"/>
  <c r="J152" i="17"/>
  <c r="I147" i="17"/>
  <c r="J147" i="17" s="1"/>
  <c r="H146" i="17"/>
  <c r="H148" i="17" s="1"/>
  <c r="H154" i="17" s="1"/>
  <c r="J146" i="17"/>
  <c r="H140" i="17"/>
  <c r="H137" i="17"/>
  <c r="H138" i="17" s="1"/>
  <c r="H129" i="17"/>
  <c r="H126" i="17"/>
  <c r="J117" i="17"/>
  <c r="G118" i="17"/>
  <c r="I112" i="17"/>
  <c r="J112" i="17" s="1"/>
  <c r="H111" i="17"/>
  <c r="J111" i="17" s="1"/>
  <c r="I109" i="17"/>
  <c r="J109" i="17" s="1"/>
  <c r="G108" i="17"/>
  <c r="J108" i="17" s="1"/>
  <c r="H105" i="17"/>
  <c r="H102" i="17"/>
  <c r="H103" i="17"/>
  <c r="J88" i="17"/>
  <c r="G89" i="17" s="1"/>
  <c r="G91" i="17" s="1"/>
  <c r="I90" i="17"/>
  <c r="I83" i="17"/>
  <c r="J83" i="17" s="1"/>
  <c r="H82" i="17"/>
  <c r="J82" i="17" s="1"/>
  <c r="I80" i="17"/>
  <c r="J80" i="17"/>
  <c r="G79" i="17"/>
  <c r="G84" i="17"/>
  <c r="H76" i="17"/>
  <c r="H73" i="17"/>
  <c r="H74" i="17" s="1"/>
  <c r="I63" i="17"/>
  <c r="J63" i="17" s="1"/>
  <c r="H62" i="17"/>
  <c r="H64" i="17"/>
  <c r="I60" i="17"/>
  <c r="J60" i="17" s="1"/>
  <c r="G59" i="17"/>
  <c r="G64" i="17" s="1"/>
  <c r="H56" i="17"/>
  <c r="H53" i="17"/>
  <c r="H54" i="17" s="1"/>
  <c r="I42" i="17"/>
  <c r="J42" i="17" s="1"/>
  <c r="H41" i="17"/>
  <c r="H43" i="17" s="1"/>
  <c r="I39" i="17"/>
  <c r="G38" i="17"/>
  <c r="G43" i="17"/>
  <c r="J38" i="17"/>
  <c r="H35" i="17"/>
  <c r="H32" i="17"/>
  <c r="H33" i="17" s="1"/>
  <c r="I29" i="17"/>
  <c r="I20" i="17"/>
  <c r="J20" i="17" s="1"/>
  <c r="H19" i="17"/>
  <c r="J19" i="17"/>
  <c r="I17" i="17"/>
  <c r="I21" i="17" s="1"/>
  <c r="G16" i="17"/>
  <c r="G21" i="17" s="1"/>
  <c r="H13" i="17"/>
  <c r="F7" i="17"/>
  <c r="H10" i="17" s="1"/>
  <c r="H11" i="17" s="1"/>
  <c r="H101" i="13"/>
  <c r="H90" i="13"/>
  <c r="H92" i="13"/>
  <c r="H94" i="13"/>
  <c r="H87" i="13"/>
  <c r="H85" i="13"/>
  <c r="G66" i="13"/>
  <c r="G67" i="13"/>
  <c r="G75" i="13"/>
  <c r="G76" i="13"/>
  <c r="K84" i="15"/>
  <c r="K85" i="15"/>
  <c r="K87" i="15"/>
  <c r="K27" i="15"/>
  <c r="I146" i="16"/>
  <c r="I148" i="16" s="1"/>
  <c r="I149" i="16" s="1"/>
  <c r="I140" i="16"/>
  <c r="I138" i="16"/>
  <c r="I142" i="16" s="1"/>
  <c r="I61" i="16"/>
  <c r="N61" i="16" s="1"/>
  <c r="L53" i="16"/>
  <c r="E52" i="16"/>
  <c r="F59" i="16" s="1"/>
  <c r="N59" i="16" s="1"/>
  <c r="B50" i="16"/>
  <c r="C55" i="16" s="1"/>
  <c r="Q55" i="16" s="1"/>
  <c r="O46" i="16"/>
  <c r="Q40" i="16"/>
  <c r="I38" i="16"/>
  <c r="K38" i="16" s="1"/>
  <c r="E37" i="16"/>
  <c r="F44" i="16" s="1"/>
  <c r="N44" i="16" s="1"/>
  <c r="I32" i="16"/>
  <c r="L24" i="16"/>
  <c r="E23" i="16"/>
  <c r="F30" i="16" s="1"/>
  <c r="N30" i="16" s="1"/>
  <c r="L21" i="16"/>
  <c r="I18" i="16"/>
  <c r="N18" i="16" s="1"/>
  <c r="R14" i="16"/>
  <c r="C12" i="16"/>
  <c r="Q12" i="16" s="1"/>
  <c r="L10" i="16"/>
  <c r="E9" i="16"/>
  <c r="F16" i="16" s="1"/>
  <c r="N16" i="16" s="1"/>
  <c r="K47" i="15"/>
  <c r="K49" i="15"/>
  <c r="K41" i="15"/>
  <c r="K15" i="15"/>
  <c r="F18" i="15"/>
  <c r="K18" i="15"/>
  <c r="K9" i="15"/>
  <c r="K10" i="15"/>
  <c r="G59" i="13"/>
  <c r="G55" i="13"/>
  <c r="G46" i="13"/>
  <c r="G47" i="13"/>
  <c r="G51" i="13"/>
  <c r="G41" i="13"/>
  <c r="G42" i="13"/>
  <c r="H26" i="13"/>
  <c r="D26" i="13"/>
  <c r="G111" i="1"/>
  <c r="G113" i="1"/>
  <c r="G115" i="1" s="1"/>
  <c r="E117" i="1" s="1"/>
  <c r="G117" i="1" s="1"/>
  <c r="G87" i="1"/>
  <c r="G88" i="1" s="1"/>
  <c r="G84" i="1"/>
  <c r="G86" i="1"/>
  <c r="F42" i="1"/>
  <c r="G18" i="1"/>
  <c r="G21" i="1" s="1"/>
  <c r="G33" i="1" s="1"/>
  <c r="G11" i="1"/>
  <c r="G13" i="1" s="1"/>
  <c r="G68" i="13"/>
  <c r="G69" i="13"/>
  <c r="G71" i="13"/>
  <c r="J62" i="17"/>
  <c r="J79" i="17"/>
  <c r="J84" i="17" s="1"/>
  <c r="J41" i="17"/>
  <c r="K42" i="15"/>
  <c r="K43" i="15"/>
  <c r="H93" i="13"/>
  <c r="F44" i="1"/>
  <c r="F46" i="1"/>
  <c r="F51" i="1" s="1"/>
  <c r="F52" i="1" s="1"/>
  <c r="J39" i="17"/>
  <c r="H84" i="17"/>
  <c r="H91" i="17" s="1"/>
  <c r="I119" i="17"/>
  <c r="F52" i="15"/>
  <c r="F53" i="15"/>
  <c r="K53" i="15"/>
  <c r="G105" i="1"/>
  <c r="H96" i="13"/>
  <c r="H97" i="13"/>
  <c r="K73" i="15"/>
  <c r="C73" i="15"/>
  <c r="C89" i="15"/>
  <c r="K89" i="15"/>
  <c r="F56" i="1"/>
  <c r="F57" i="1" s="1"/>
  <c r="G52" i="13"/>
  <c r="K11" i="15"/>
  <c r="H21" i="17"/>
  <c r="G43" i="13"/>
  <c r="G72" i="13"/>
  <c r="F19" i="15"/>
  <c r="K19" i="15"/>
  <c r="K20" i="15"/>
  <c r="K23" i="15"/>
  <c r="K24" i="15"/>
  <c r="F28" i="15"/>
  <c r="K28" i="15"/>
  <c r="K29" i="15"/>
  <c r="K30" i="15"/>
  <c r="K31" i="15"/>
  <c r="F52" i="13"/>
  <c r="G60" i="13"/>
  <c r="F51" i="13"/>
  <c r="G56" i="13"/>
  <c r="K52" i="15"/>
  <c r="K54" i="15"/>
  <c r="K57" i="15"/>
  <c r="K58" i="15"/>
  <c r="F54" i="15"/>
  <c r="I113" i="17" l="1"/>
  <c r="I120" i="17" s="1"/>
  <c r="J59" i="17"/>
  <c r="J91" i="17"/>
  <c r="J43" i="17"/>
  <c r="I43" i="17"/>
  <c r="J64" i="17"/>
  <c r="J113" i="17"/>
  <c r="J120" i="17" s="1"/>
  <c r="F143" i="17"/>
  <c r="F144" i="17"/>
  <c r="I64" i="17"/>
  <c r="H113" i="17"/>
  <c r="H120" i="17" s="1"/>
  <c r="I84" i="17"/>
  <c r="I91" i="17" s="1"/>
  <c r="J16" i="17"/>
  <c r="J21" i="17" s="1"/>
  <c r="G113" i="17"/>
  <c r="G120" i="17" s="1"/>
  <c r="E88" i="16"/>
  <c r="G88" i="16" s="1"/>
  <c r="C89" i="16" s="1"/>
  <c r="K28" i="16"/>
  <c r="R28" i="16" s="1"/>
  <c r="E78" i="16"/>
  <c r="G78" i="16" s="1"/>
  <c r="C79" i="16" s="1"/>
  <c r="G90" i="1"/>
  <c r="G91" i="1" s="1"/>
  <c r="G93" i="1"/>
  <c r="G94" i="1" s="1"/>
  <c r="G119" i="1"/>
  <c r="F120" i="1" s="1"/>
  <c r="F118" i="1"/>
  <c r="G27" i="1"/>
  <c r="B26" i="1"/>
  <c r="F26" i="1" s="1"/>
  <c r="G26" i="1" s="1"/>
  <c r="G28" i="1"/>
  <c r="B21" i="16"/>
  <c r="C26" i="16" s="1"/>
  <c r="B35" i="16" s="1"/>
  <c r="I143" i="16"/>
  <c r="I144" i="16" s="1"/>
  <c r="G143" i="17" l="1"/>
  <c r="I144" i="17"/>
  <c r="G31" i="1"/>
  <c r="L35" i="16"/>
  <c r="K42" i="16" s="1"/>
  <c r="E89" i="16"/>
  <c r="G89" i="16" s="1"/>
  <c r="C90" i="16" s="1"/>
  <c r="E79" i="16"/>
  <c r="G79" i="16" s="1"/>
  <c r="C80" i="16" s="1"/>
  <c r="Q26" i="16"/>
  <c r="R42" i="16"/>
  <c r="L50" i="16"/>
  <c r="K57" i="16" s="1"/>
  <c r="R57" i="16" s="1"/>
  <c r="J144" i="17" l="1"/>
  <c r="I148" i="17"/>
  <c r="I154" i="17" s="1"/>
  <c r="G148" i="17"/>
  <c r="G154" i="17" s="1"/>
  <c r="J143" i="17"/>
  <c r="J148" i="17" s="1"/>
  <c r="J154" i="17" s="1"/>
  <c r="E90" i="16"/>
  <c r="G90" i="16" s="1"/>
  <c r="E80" i="16"/>
  <c r="G80" i="16" s="1"/>
</calcChain>
</file>

<file path=xl/sharedStrings.xml><?xml version="1.0" encoding="utf-8"?>
<sst xmlns="http://schemas.openxmlformats.org/spreadsheetml/2006/main" count="759" uniqueCount="336">
  <si>
    <t>Kalusto</t>
  </si>
  <si>
    <t>Verot</t>
  </si>
  <si>
    <t>Rakennukset</t>
  </si>
  <si>
    <t>VÄLITTÖMÄN VEROTUKSEN PERUSTEET</t>
  </si>
  <si>
    <t>Leena Luhtala</t>
  </si>
  <si>
    <t>a)</t>
  </si>
  <si>
    <t>Ansiotuloja:</t>
  </si>
  <si>
    <t>– palkka</t>
  </si>
  <si>
    <t>– kokouspalkkiot</t>
  </si>
  <si>
    <t>Tulon hankkimisesta johtuvat vähennykset</t>
  </si>
  <si>
    <t>Verotettava ansiotulo</t>
  </si>
  <si>
    <t>Pääomatuloa:</t>
  </si>
  <si>
    <t>– vuokratulot</t>
  </si>
  <si>
    <t>– myyntivoitto</t>
  </si>
  <si>
    <t>Pääomatulon hankkimisesta johtuvat vähennykset</t>
  </si>
  <si>
    <t>– yhtiövastikkeet</t>
  </si>
  <si>
    <t>Verotettava pääomatulo</t>
  </si>
  <si>
    <t>b)</t>
  </si>
  <si>
    <t>Valtion tulovero</t>
  </si>
  <si>
    <t>Kirkollisvero 1 % 22 110 eurosta</t>
  </si>
  <si>
    <t>Verot ja maksut ansiotuloista yhteensä</t>
  </si>
  <si>
    <t>Yrjö Yrittäjä</t>
  </si>
  <si>
    <t>Yrityksen varat</t>
  </si>
  <si>
    <t>– Velat</t>
  </si>
  <si>
    <t>Nettovarallisuus</t>
  </si>
  <si>
    <t>Pääomatulo-osuuden laskentaperuste</t>
  </si>
  <si>
    <t xml:space="preserve">Tämä määrä katsotaan pääomatuloksi, koska käyttöomaisuuden </t>
  </si>
  <si>
    <t>tai</t>
  </si>
  <si>
    <t>Verotettava tulo</t>
  </si>
  <si>
    <t>, josta</t>
  </si>
  <si>
    <t>– ansiotuloa jää</t>
  </si>
  <si>
    <t>– pääomatuloa käyttöomaisuuden luovutusvoitot</t>
  </si>
  <si>
    <t>– ansiotuloa loput</t>
  </si>
  <si>
    <t>c)</t>
  </si>
  <si>
    <t>d)</t>
  </si>
  <si>
    <t>Jos molemmat puolisot työskentelevät yrityksessä jaetaan liikkeen verotettava</t>
  </si>
  <si>
    <t>tulo heidän kesken. Ansiotuloksi katsottu osa jaetaan työpanosten suhteessa ja</t>
  </si>
  <si>
    <t>pääomatuloksi katsottu osa sen mukaan, mikä osuus heillä on liikkeen varallisuuteen.</t>
  </si>
  <si>
    <t>Jos muuta ei osoiteta, oletetaan molempien osuudet yhtä suuriksi.</t>
  </si>
  <si>
    <t>Matti Maijala</t>
  </si>
  <si>
    <t>Maa-alueet</t>
  </si>
  <si>
    <t>Rakennus</t>
  </si>
  <si>
    <t>Vaihtuvat vastaavat</t>
  </si>
  <si>
    <t>Velat</t>
  </si>
  <si>
    <t>Lassila &amp; Toimela</t>
  </si>
  <si>
    <t xml:space="preserve">a) </t>
  </si>
  <si>
    <t>Osakkeet</t>
  </si>
  <si>
    <t>Koneet ja kalusto</t>
  </si>
  <si>
    <t>Vaihto-omaisuus</t>
  </si>
  <si>
    <t>Rahoitusomaisuus</t>
  </si>
  <si>
    <t>Tehtävä 138</t>
  </si>
  <si>
    <t>Muotti Oy</t>
  </si>
  <si>
    <t>RAKENNUS</t>
  </si>
  <si>
    <t>RAKENNUKSEN POISTO</t>
  </si>
  <si>
    <t>POISTOERON MUUTOS</t>
  </si>
  <si>
    <t>KERTYNYT POISTOERO</t>
  </si>
  <si>
    <t>TULOSTILI</t>
  </si>
  <si>
    <t>TASETILI</t>
  </si>
  <si>
    <t>Hankinta-</t>
  </si>
  <si>
    <t>meno</t>
  </si>
  <si>
    <t>(3 000)</t>
  </si>
  <si>
    <t>1. tp</t>
  </si>
  <si>
    <t>Sumupoisto</t>
  </si>
  <si>
    <t>Ylipoisto</t>
  </si>
  <si>
    <t>Tasetilille</t>
  </si>
  <si>
    <t>– Rakennus</t>
  </si>
  <si>
    <t>– Kertynyt</t>
  </si>
  <si>
    <t>poistoero</t>
  </si>
  <si>
    <t>Tulostilille</t>
  </si>
  <si>
    <t>– Sumupoisto</t>
  </si>
  <si>
    <t>– Poistoeron</t>
  </si>
  <si>
    <t>muutos</t>
  </si>
  <si>
    <t>2. vuosi</t>
  </si>
  <si>
    <t xml:space="preserve">AS </t>
  </si>
  <si>
    <t>Tp.</t>
  </si>
  <si>
    <t>3. vuosi</t>
  </si>
  <si>
    <t>Alipoisto</t>
  </si>
  <si>
    <t>4. vuosi</t>
  </si>
  <si>
    <t>Tehtävä 139</t>
  </si>
  <si>
    <t>Vartti Ky</t>
  </si>
  <si>
    <t>1. tilinpäätös</t>
  </si>
  <si>
    <t>per Varausten muutos an Toimintavaraus</t>
  </si>
  <si>
    <t>2. tilinpäätös</t>
  </si>
  <si>
    <t>3. tilinpäätös</t>
  </si>
  <si>
    <t>per Toimintavaraus an Varausten muutos</t>
  </si>
  <si>
    <t>4. tilinpäätös</t>
  </si>
  <si>
    <t>Koskisen Kone Ky</t>
  </si>
  <si>
    <t>Voitto tilinpäätösluonnoksen mukaan</t>
  </si>
  <si>
    <t>Palkkoja (maksetut)</t>
  </si>
  <si>
    <t>Pysäköintivirhemaksuja</t>
  </si>
  <si>
    <t>Toimintavarauksen lisäystä</t>
  </si>
  <si>
    <t>Aikaisempi toimintavaraus</t>
  </si>
  <si>
    <t>Verotettava tulo:</t>
  </si>
  <si>
    <t>Tilinpäätöksen mukainen voitto</t>
  </si>
  <si>
    <t>+ Pysäköintivirhemaksut</t>
  </si>
  <si>
    <t>+ Toimintavarauksen liikalisäys</t>
  </si>
  <si>
    <t>*</t>
  </si>
  <si>
    <t>= Verotettava tulo</t>
  </si>
  <si>
    <t>Vanha toimintavaraus</t>
  </si>
  <si>
    <t>Toimintavaraus max</t>
  </si>
  <si>
    <t>Toimintavarauksen lisäys max</t>
  </si>
  <si>
    <t>Toimintavarauksen liikalisäys</t>
  </si>
  <si>
    <t>Kemikalio Kultala</t>
  </si>
  <si>
    <t>Tp-luonnoksen mukainen voitto</t>
  </si>
  <si>
    <t>Pysäköintivirhemaksut</t>
  </si>
  <si>
    <t>Pääomatuloa 20 % 19 000 eurosta eli</t>
  </si>
  <si>
    <t>Loput ansiotuloa</t>
  </si>
  <si>
    <t>Verot yhteensä</t>
  </si>
  <si>
    <t>+ 30 % palkasta</t>
  </si>
  <si>
    <t>Jos pääomatulo-osuudeksi olisi vaadittu 10 %:</t>
  </si>
  <si>
    <t>Pääomatuloa</t>
  </si>
  <si>
    <t>Ansiotuloa</t>
  </si>
  <si>
    <t>Verovelaksi kirjattaisiin</t>
  </si>
  <si>
    <t>Kurkelan Kuljetus</t>
  </si>
  <si>
    <t>Voitto</t>
  </si>
  <si>
    <t>+</t>
  </si>
  <si>
    <t>Verovapaat osingot</t>
  </si>
  <si>
    <t>-</t>
  </si>
  <si>
    <t>Varat</t>
  </si>
  <si>
    <t>- Velat</t>
  </si>
  <si>
    <t>+ Palkoista 30 % 60 000 eurosta</t>
  </si>
  <si>
    <t>Verotettavasta tulosta:</t>
  </si>
  <si>
    <t xml:space="preserve">, josta vero </t>
  </si>
  <si>
    <t xml:space="preserve">    ansiotuloa</t>
  </si>
  <si>
    <t>, josta vero</t>
  </si>
  <si>
    <t xml:space="preserve">Maksetut ennakot </t>
  </si>
  <si>
    <t>Tehtävä 136</t>
  </si>
  <si>
    <t>Marttila Oy</t>
  </si>
  <si>
    <t>Ylinopeussakot</t>
  </si>
  <si>
    <t>Tukkutiimi Oy:ltä saadut osingot</t>
  </si>
  <si>
    <t>Ennakkoverot</t>
  </si>
  <si>
    <t>Maksettava lisää (siirtovelaksi)</t>
  </si>
  <si>
    <t>euroa</t>
  </si>
  <si>
    <t>Tehtävä 137</t>
  </si>
  <si>
    <t>Vakka Oy</t>
  </si>
  <si>
    <t>Kansi Oy:ltä saatu verovapaa osinko</t>
  </si>
  <si>
    <t>Palautusta siirtosaamiseksi</t>
  </si>
  <si>
    <t>Tehtävä 128</t>
  </si>
  <si>
    <t>Tehtävä 129</t>
  </si>
  <si>
    <t>Kuisma Ky</t>
  </si>
  <si>
    <t>huomioon ottamisen jälkeenkin.</t>
  </si>
  <si>
    <t>Äänetön</t>
  </si>
  <si>
    <t>Vastuunal.</t>
  </si>
  <si>
    <t>30 % palkoista</t>
  </si>
  <si>
    <t>Netto</t>
  </si>
  <si>
    <t>verotettaisiin tässäkin kokonaan ansiotulona.</t>
  </si>
  <si>
    <t>Tehtävä 126</t>
  </si>
  <si>
    <t>Avoin yhtiö Suvi &amp; Ranta</t>
  </si>
  <si>
    <t>Verovuoden elinkeinotulo</t>
  </si>
  <si>
    <t>./. Vahvistetut tappiot</t>
  </si>
  <si>
    <t>Osuudet</t>
  </si>
  <si>
    <t>tuloon</t>
  </si>
  <si>
    <t>pääomatulo-osuuden</t>
  </si>
  <si>
    <t>laskentaperusteeseen</t>
  </si>
  <si>
    <t>Silja Suvi:</t>
  </si>
  <si>
    <t>Pääomatuloksi katsotaan 20 % 23 800 eurosta</t>
  </si>
  <si>
    <t>Ansiotuloksi jää</t>
  </si>
  <si>
    <t>Riitta Ranta:</t>
  </si>
  <si>
    <t>Pääomatuloksi katsotaan 20 % 10 200 eurosta</t>
  </si>
  <si>
    <t>Tehtävä 127</t>
  </si>
  <si>
    <t>Verot edellisistä</t>
  </si>
  <si>
    <t>Edustusmenot</t>
  </si>
  <si>
    <t>Äänettömän yhtiömiehen osuus 6 000 € on kokonaan pääomatuloa. Pääomatuloksi</t>
  </si>
  <si>
    <t>olisi luettu enintään 20 % 50 000:sta eli 10 000 €.</t>
  </si>
  <si>
    <t>pääomatulo-osuuden laskentaperusteensa on 69 000 € negatiivinen palkkojen</t>
  </si>
  <si>
    <t>Äänettömälle yhtiömiehelle voitto-osuus olisi 25 % / 50 000 eli 12 500 €.</t>
  </si>
  <si>
    <t>Tästä pääomatulona verotetaan 20 % / 50 000 eli 10 000 € ja ansiotulona loput 2500 €.</t>
  </si>
  <si>
    <t>+ palkoista 30 %</t>
  </si>
  <si>
    <t xml:space="preserve">Osinko pörssiyhtiöstä   </t>
  </si>
  <si>
    <t xml:space="preserve">x </t>
  </si>
  <si>
    <t xml:space="preserve"> €,  josta</t>
  </si>
  <si>
    <t>%</t>
  </si>
  <si>
    <t>€</t>
  </si>
  <si>
    <t>Verovapaata tuloa</t>
  </si>
  <si>
    <t>Yhteensä</t>
  </si>
  <si>
    <t xml:space="preserve">Ennakonpidätys </t>
  </si>
  <si>
    <t>Maksetaan</t>
  </si>
  <si>
    <t>Toisaalta:</t>
  </si>
  <si>
    <t xml:space="preserve"> </t>
  </si>
  <si>
    <t>Veronalainen pääomatulo</t>
  </si>
  <si>
    <t>Vero pääomatulosta</t>
  </si>
  <si>
    <t>Tehtävä 130</t>
  </si>
  <si>
    <t>Sofia Söderin osinko pörssiyhtiöstä</t>
  </si>
  <si>
    <t>Yhtiön nettovarallisuus</t>
  </si>
  <si>
    <t>Osakkeiden lkm</t>
  </si>
  <si>
    <t>Osakkeen matemaattinen arvo</t>
  </si>
  <si>
    <t xml:space="preserve">Iriksen osakkeet </t>
  </si>
  <si>
    <t>os.</t>
  </si>
  <si>
    <t>Iris saa osinkoa</t>
  </si>
  <si>
    <t xml:space="preserve">os. </t>
  </si>
  <si>
    <t xml:space="preserve">€, </t>
  </si>
  <si>
    <t>josta</t>
  </si>
  <si>
    <t>veronalaista pääomatuloa</t>
  </si>
  <si>
    <t>verovapaata tuloa</t>
  </si>
  <si>
    <t>yhteensä</t>
  </si>
  <si>
    <t>Iris Ilolan osinko PR-toimisto Ilola Oy:stä</t>
  </si>
  <si>
    <t>ed.</t>
  </si>
  <si>
    <t xml:space="preserve">Artturin osingot </t>
  </si>
  <si>
    <t xml:space="preserve">josta </t>
  </si>
  <si>
    <t>Po-tuloa</t>
  </si>
  <si>
    <t>Verovap.</t>
  </si>
  <si>
    <t>Verovapaata</t>
  </si>
  <si>
    <t>Tehtävä 131</t>
  </si>
  <si>
    <t>Alfa Oy</t>
  </si>
  <si>
    <t>Artturin osakkeiden matemaattinen arvo</t>
  </si>
  <si>
    <t xml:space="preserve">Tukkutiimi Oy:n osakkeen matemaattinen arvo </t>
  </si>
  <si>
    <t>€/os.</t>
  </si>
  <si>
    <t>Mirkan osingot</t>
  </si>
  <si>
    <t>Tehtävä 132</t>
  </si>
  <si>
    <t>Mirkka Mäki</t>
  </si>
  <si>
    <t>Tehtävä 133</t>
  </si>
  <si>
    <t>Laakson Auto Oy:n osakkeen matemaattinen arvo</t>
  </si>
  <si>
    <t xml:space="preserve">Petrin osinko </t>
  </si>
  <si>
    <t>Petri Laakso</t>
  </si>
  <si>
    <t xml:space="preserve">Mirkan osakkeiden matemaattinen arvo </t>
  </si>
  <si>
    <t>Petrin osakkeiden matemaattinen arvo</t>
  </si>
  <si>
    <t>Tehtävä 134</t>
  </si>
  <si>
    <t>1.  Kosken Kone Oy:stä saadut osingot</t>
  </si>
  <si>
    <t>% ed.</t>
  </si>
  <si>
    <t xml:space="preserve">Osinko </t>
  </si>
  <si>
    <t>Yht.</t>
  </si>
  <si>
    <t>2. Pörssiyhtiö Maxi Oyj:ltä saadut osingot</t>
  </si>
  <si>
    <t>kpl</t>
  </si>
  <si>
    <t>Kaikki yht.</t>
  </si>
  <si>
    <t>Minna Koski</t>
  </si>
  <si>
    <t>Matemaattinen arvo</t>
  </si>
  <si>
    <t>Tehtävä 135</t>
  </si>
  <si>
    <t>2. Pörssiyhtiö Suomen Sähkö Oyj:ltä saadut osingot</t>
  </si>
  <si>
    <t>Niko Tuuli</t>
  </si>
  <si>
    <t>350 € ylittävästä osasta (150 €)</t>
  </si>
  <si>
    <t>1280 € ylittävästä osasta (1120 €)</t>
  </si>
  <si>
    <t>1000 € ylittävästä osasta (1500 €)</t>
  </si>
  <si>
    <t>4800 € ylittävä osa (7200 €)</t>
  </si>
  <si>
    <t>288 € ylittävä osa (1872 €)</t>
  </si>
  <si>
    <t>Osinko Tuontitukku Oy:ltä</t>
  </si>
  <si>
    <t xml:space="preserve">€   </t>
  </si>
  <si>
    <t>Osinko Finanssi Oyj:stä</t>
  </si>
  <si>
    <t>Veronalaista</t>
  </si>
  <si>
    <t xml:space="preserve">Ossi Rautasen osakkeet </t>
  </si>
  <si>
    <t>Ossin osingot</t>
  </si>
  <si>
    <t>2520 € ylittävä osa 5880 €</t>
  </si>
  <si>
    <t>Rautatukku Oy:n osakkeet</t>
  </si>
  <si>
    <t>ja</t>
  </si>
  <si>
    <t>osingot</t>
  </si>
  <si>
    <t>Osinko kokonaan verovapaata.</t>
  </si>
  <si>
    <t>Tehtävä 140</t>
  </si>
  <si>
    <t>Edustusmenoista puolet</t>
  </si>
  <si>
    <t>Edustusmenoista 50 %</t>
  </si>
  <si>
    <t>+ Edustusmenoista 50 %</t>
  </si>
  <si>
    <t>– toiminnantarkastuspalkkiot</t>
  </si>
  <si>
    <t xml:space="preserve">Palkoista </t>
  </si>
  <si>
    <t xml:space="preserve">Laskentaperusteesta </t>
  </si>
  <si>
    <t xml:space="preserve">– pääomatuloa    </t>
  </si>
  <si>
    <t xml:space="preserve">Pääomatulona verotetaan käyttöomaisuuden luovutusvoitot  </t>
  </si>
  <si>
    <t xml:space="preserve">ja ansiotulona verotettavaksi jää loput  </t>
  </si>
  <si>
    <t xml:space="preserve">Pääomatuloista maksettava vero </t>
  </si>
  <si>
    <t>eurosta</t>
  </si>
  <si>
    <t xml:space="preserve">Ansiotulona verotettavaksi jää  </t>
  </si>
  <si>
    <t>luovutusvoitot 2 100 euroa ovat tätä pienemmät.</t>
  </si>
  <si>
    <t>Ansiotuloksi jää yhteensä</t>
  </si>
  <si>
    <t>eli kummallekin</t>
  </si>
  <si>
    <t xml:space="preserve">Pääomatuloa syntyy  </t>
  </si>
  <si>
    <t xml:space="preserve">eli kummallekin </t>
  </si>
  <si>
    <t>+  palkoista</t>
  </si>
  <si>
    <t xml:space="preserve">– Silja Suvi  </t>
  </si>
  <si>
    <t xml:space="preserve">– Riitta Ranta  </t>
  </si>
  <si>
    <t>Koska ennakkoveroja on maksettu vain</t>
  </si>
  <si>
    <t>kirjataan verovelaksi</t>
  </si>
  <si>
    <t>Voitto pienenee samalla määrällä, ja on siten</t>
  </si>
  <si>
    <t>Voitoksi jäisi</t>
  </si>
  <si>
    <t xml:space="preserve">    pääomatuloa </t>
  </si>
  <si>
    <t>Verovapaat käyttöom. osakkeiden myyntivoitot</t>
  </si>
  <si>
    <t>Verotettava tulo (yrittäjäväh. jälkeen)</t>
  </si>
  <si>
    <t>Verotettava tulo ennen yrittäjävähennystä</t>
  </si>
  <si>
    <t xml:space="preserve">Yrittäjävähennys </t>
  </si>
  <si>
    <t>Verotettavaksi jää</t>
  </si>
  <si>
    <t xml:space="preserve">Pääomatuloksi luetaan 20 % laskentaperusteesta  </t>
  </si>
  <si>
    <t xml:space="preserve">Ansiotulona verotettavaksi jää loput verotettavasta tulosta  </t>
  </si>
  <si>
    <t xml:space="preserve">Ansiotuloksi jää  </t>
  </si>
  <si>
    <t>Tai: Pääomatuloksi verovelvollisen vaatimuksesta 10 % eli</t>
  </si>
  <si>
    <t>Yrittäjävähennys</t>
  </si>
  <si>
    <t xml:space="preserve">Kummallekin </t>
  </si>
  <si>
    <t>Tai: koko verotettava tulo 68 400 euroa voidaan vaatia verotettavaksi ansiotulona.</t>
  </si>
  <si>
    <t>Jaettava yritystulo ennen yrittäjävähennystä 40 000 €.</t>
  </si>
  <si>
    <t xml:space="preserve">Äänettömän yhtiömiehen Terttu Tallbergin osuus on 12 % hänen </t>
  </si>
  <si>
    <t>sijoittamastaan summasta eli 6 000 €.</t>
  </si>
  <si>
    <t>Kari Kuisman tulona</t>
  </si>
  <si>
    <t xml:space="preserve">Loppu yritystulosta jää verotettavaksi vastuunalaisen yhtiömiehen </t>
  </si>
  <si>
    <t>Kari Kuisman osuus 32 000 € verotetaan kokonaan ansiotulona, koska hänen</t>
  </si>
  <si>
    <t>Vastuunalaisen yhtiömiehen osuus jaettavasta yritystulosta olisi 25 500 €, mikä</t>
  </si>
  <si>
    <t>Jää</t>
  </si>
  <si>
    <t>Verotettavaksi  tuloksi</t>
  </si>
  <si>
    <t>Verotettavaksi tuloksi</t>
  </si>
  <si>
    <t>Siirtosaamista</t>
  </si>
  <si>
    <t>Pääomatuloksi</t>
  </si>
  <si>
    <t>Tehtävä 121</t>
  </si>
  <si>
    <t>Tehtävä 122</t>
  </si>
  <si>
    <t>Tehtävä 123</t>
  </si>
  <si>
    <t>Tehtävä 124</t>
  </si>
  <si>
    <t>Tehtävä 125</t>
  </si>
  <si>
    <t>Roinisen Rauta Oy</t>
  </si>
  <si>
    <t>Arkkitehtitoimisto Planman Oy</t>
  </si>
  <si>
    <t>Sumu-</t>
  </si>
  <si>
    <t>Kpidon</t>
  </si>
  <si>
    <t>Kokonais-</t>
  </si>
  <si>
    <t>Ylipoisto/</t>
  </si>
  <si>
    <t>Kertynyt</t>
  </si>
  <si>
    <t>Verotuksen</t>
  </si>
  <si>
    <t>menojäännös</t>
  </si>
  <si>
    <t>poisto</t>
  </si>
  <si>
    <t>menoj.</t>
  </si>
  <si>
    <t>alipoisto</t>
  </si>
  <si>
    <t>1.  Mikro Oy:ltä saadut osingot</t>
  </si>
  <si>
    <t>enintään kaksinkertaisena.</t>
  </si>
  <si>
    <t>Kunnallisvero 7,5 % 22 110 eurosta</t>
  </si>
  <si>
    <t>Sairausvakuutuksen maksut 2 % 22 110 eurosta</t>
  </si>
  <si>
    <t>Yle-vero</t>
  </si>
  <si>
    <t>Selvitä vuotuisten poistojen ja poistamattomien menojäännösten määrä seuraavilla tavoilla.</t>
  </si>
  <si>
    <t>H-meno/</t>
  </si>
  <si>
    <t>Poisto 25 %</t>
  </si>
  <si>
    <t>Kpidon ja verotuksen</t>
  </si>
  <si>
    <t>mj-poisto</t>
  </si>
  <si>
    <t>Vuosipoistot, kun poistosuunnitelma on EVL:n mukaiset menojäännöspoistot täysimääräisinä.</t>
  </si>
  <si>
    <t>myös korotettu poisto-oikeus, ja poistomenetelmä on menojäännöspoistot.</t>
  </si>
  <si>
    <t>Poisto 50 %</t>
  </si>
  <si>
    <t xml:space="preserve">Suorita kirjaukset, kun poistosuunnitelman mukainen vuosipoisto on 4 000 euroa, mutta </t>
  </si>
  <si>
    <t>4 000 euron tasapoisto, mutta korotettu kaksinkertainen poisto-oikeus otetaan huomioon.</t>
  </si>
  <si>
    <t>verotuksessa halutaan hyödyntää EVL:n mukaisten 25 %:n menojäännöspoistojen määrä.</t>
  </si>
  <si>
    <t>Tehtävä 118</t>
  </si>
  <si>
    <t>Tehtävä 119</t>
  </si>
  <si>
    <t>Tehtävä 120</t>
  </si>
  <si>
    <t>Ansiotuloista maksettavat verot ja maksut (vuoden 2024 veroasteikon mukaan)</t>
  </si>
  <si>
    <t>Verovuosina 2024–2027 irtaimesta käyttöomaisuudesta saadaan poistot tehdä korotettuina,</t>
  </si>
  <si>
    <t>Hyödyke, jonka hankintameno on 24 000 euroa, on hankittu vuonna 2024.</t>
  </si>
  <si>
    <t>Kokonaispoistot voidaan vuosina 2024–2027 tehdä seuraavasti, kun otetaan huomioon</t>
  </si>
  <si>
    <t xml:space="preserve">Kokonaispoistot voidaan vuosina 2024–2027 tehdä seuraavasti, kun poistosuunnitelma 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</si>
</sst>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#,##0.00"/>
    <numFmt numFmtId="165" formatCode="0.0\ %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5" fillId="0" borderId="0" xfId="0" quotePrefix="1" applyFont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0" fillId="0" borderId="0" xfId="0" quotePrefix="1"/>
    <xf numFmtId="0" fontId="0" fillId="0" borderId="1" xfId="0" applyBorder="1"/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2" xfId="0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4" fontId="0" fillId="0" borderId="0" xfId="0" applyNumberFormat="1"/>
    <xf numFmtId="3" fontId="6" fillId="0" borderId="0" xfId="0" applyNumberFormat="1" applyFont="1"/>
    <xf numFmtId="9" fontId="0" fillId="0" borderId="0" xfId="0" applyNumberFormat="1" applyAlignment="1">
      <alignment horizontal="left"/>
    </xf>
    <xf numFmtId="9" fontId="0" fillId="0" borderId="0" xfId="0" applyNumberFormat="1"/>
    <xf numFmtId="4" fontId="0" fillId="0" borderId="2" xfId="0" applyNumberFormat="1" applyBorder="1"/>
    <xf numFmtId="0" fontId="0" fillId="0" borderId="0" xfId="0" applyAlignment="1">
      <alignment horizontal="right"/>
    </xf>
    <xf numFmtId="4" fontId="5" fillId="0" borderId="0" xfId="0" applyNumberFormat="1" applyFont="1"/>
    <xf numFmtId="3" fontId="5" fillId="0" borderId="2" xfId="0" applyNumberFormat="1" applyFont="1" applyBorder="1"/>
    <xf numFmtId="0" fontId="4" fillId="0" borderId="0" xfId="0" applyFont="1"/>
    <xf numFmtId="3" fontId="5" fillId="0" borderId="0" xfId="0" quotePrefix="1" applyNumberFormat="1" applyFont="1" applyAlignment="1">
      <alignment horizontal="right" wrapText="1"/>
    </xf>
    <xf numFmtId="3" fontId="5" fillId="0" borderId="3" xfId="0" quotePrefix="1" applyNumberFormat="1" applyFont="1" applyBorder="1" applyAlignment="1">
      <alignment horizontal="left" wrapText="1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wrapText="1"/>
    </xf>
    <xf numFmtId="3" fontId="5" fillId="0" borderId="3" xfId="0" applyNumberFormat="1" applyFont="1" applyBorder="1" applyAlignment="1">
      <alignment horizontal="left" wrapText="1"/>
    </xf>
    <xf numFmtId="3" fontId="5" fillId="0" borderId="1" xfId="0" applyNumberFormat="1" applyFont="1" applyBorder="1" applyAlignment="1">
      <alignment horizontal="left" wrapText="1"/>
    </xf>
    <xf numFmtId="3" fontId="5" fillId="0" borderId="0" xfId="0" applyNumberFormat="1" applyFont="1" applyAlignment="1">
      <alignment horizontal="right"/>
    </xf>
    <xf numFmtId="3" fontId="5" fillId="0" borderId="1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center" wrapText="1"/>
    </xf>
    <xf numFmtId="3" fontId="5" fillId="0" borderId="4" xfId="0" applyNumberFormat="1" applyFont="1" applyBorder="1" applyAlignment="1">
      <alignment horizontal="left" wrapText="1"/>
    </xf>
    <xf numFmtId="3" fontId="5" fillId="0" borderId="4" xfId="0" applyNumberFormat="1" applyFont="1" applyBorder="1" applyAlignment="1">
      <alignment horizontal="left"/>
    </xf>
    <xf numFmtId="4" fontId="5" fillId="0" borderId="0" xfId="0" applyNumberFormat="1" applyFont="1" applyAlignment="1">
      <alignment horizontal="right" wrapText="1"/>
    </xf>
    <xf numFmtId="4" fontId="5" fillId="0" borderId="1" xfId="0" applyNumberFormat="1" applyFont="1" applyBorder="1" applyAlignment="1">
      <alignment horizontal="left" wrapText="1"/>
    </xf>
    <xf numFmtId="4" fontId="5" fillId="0" borderId="1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 wrapText="1"/>
    </xf>
    <xf numFmtId="4" fontId="5" fillId="0" borderId="2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4" fontId="5" fillId="0" borderId="2" xfId="0" applyNumberFormat="1" applyFont="1" applyBorder="1"/>
    <xf numFmtId="4" fontId="5" fillId="0" borderId="0" xfId="0" quotePrefix="1" applyNumberFormat="1" applyFont="1" applyAlignment="1">
      <alignment horizontal="right"/>
    </xf>
    <xf numFmtId="4" fontId="5" fillId="0" borderId="2" xfId="0" quotePrefix="1" applyNumberFormat="1" applyFont="1" applyBorder="1" applyAlignment="1">
      <alignment horizontal="right"/>
    </xf>
    <xf numFmtId="164" fontId="5" fillId="0" borderId="0" xfId="0" applyNumberFormat="1" applyFont="1"/>
    <xf numFmtId="164" fontId="5" fillId="0" borderId="2" xfId="0" applyNumberFormat="1" applyFont="1" applyBorder="1"/>
    <xf numFmtId="2" fontId="5" fillId="0" borderId="2" xfId="0" applyNumberFormat="1" applyFont="1" applyBorder="1"/>
    <xf numFmtId="4" fontId="5" fillId="0" borderId="5" xfId="0" applyNumberFormat="1" applyFont="1" applyBorder="1"/>
    <xf numFmtId="165" fontId="0" fillId="0" borderId="0" xfId="0" applyNumberFormat="1"/>
    <xf numFmtId="3" fontId="0" fillId="0" borderId="2" xfId="0" applyNumberFormat="1" applyBorder="1"/>
    <xf numFmtId="10" fontId="0" fillId="0" borderId="0" xfId="0" applyNumberFormat="1"/>
    <xf numFmtId="3" fontId="1" fillId="0" borderId="0" xfId="0" applyNumberFormat="1" applyFont="1"/>
    <xf numFmtId="0" fontId="7" fillId="3" borderId="0" xfId="0" applyFont="1" applyFill="1"/>
    <xf numFmtId="0" fontId="0" fillId="3" borderId="0" xfId="0" applyFill="1"/>
    <xf numFmtId="4" fontId="5" fillId="3" borderId="0" xfId="0" applyNumberFormat="1" applyFont="1" applyFill="1"/>
    <xf numFmtId="2" fontId="0" fillId="0" borderId="0" xfId="0" applyNumberFormat="1"/>
    <xf numFmtId="0" fontId="3" fillId="0" borderId="0" xfId="0" applyFont="1"/>
    <xf numFmtId="0" fontId="9" fillId="0" borderId="0" xfId="0" applyFont="1"/>
    <xf numFmtId="3" fontId="9" fillId="0" borderId="0" xfId="0" applyNumberFormat="1" applyFont="1"/>
    <xf numFmtId="0" fontId="2" fillId="0" borderId="0" xfId="0" applyFont="1"/>
    <xf numFmtId="3" fontId="5" fillId="0" borderId="0" xfId="0" quotePrefix="1" applyNumberFormat="1" applyFont="1"/>
    <xf numFmtId="0" fontId="7" fillId="0" borderId="0" xfId="0" applyFont="1"/>
    <xf numFmtId="0" fontId="8" fillId="0" borderId="0" xfId="0" applyFont="1"/>
    <xf numFmtId="4" fontId="9" fillId="0" borderId="0" xfId="0" applyNumberFormat="1" applyFont="1"/>
    <xf numFmtId="4" fontId="2" fillId="0" borderId="0" xfId="0" applyNumberFormat="1" applyFont="1"/>
    <xf numFmtId="4" fontId="2" fillId="0" borderId="2" xfId="0" applyNumberFormat="1" applyFont="1" applyBorder="1"/>
    <xf numFmtId="4" fontId="9" fillId="0" borderId="2" xfId="0" applyNumberFormat="1" applyFont="1" applyBorder="1"/>
    <xf numFmtId="2" fontId="5" fillId="0" borderId="0" xfId="0" applyNumberFormat="1" applyFont="1"/>
    <xf numFmtId="3" fontId="5" fillId="0" borderId="2" xfId="0" applyNumberFormat="1" applyFont="1" applyBorder="1" applyAlignment="1">
      <alignment horizontal="center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6</xdr:row>
      <xdr:rowOff>104775</xdr:rowOff>
    </xdr:from>
    <xdr:to>
      <xdr:col>4</xdr:col>
      <xdr:colOff>314325</xdr:colOff>
      <xdr:row>6</xdr:row>
      <xdr:rowOff>104775</xdr:rowOff>
    </xdr:to>
    <xdr:sp macro="" textlink="">
      <xdr:nvSpPr>
        <xdr:cNvPr id="1376" name="Line 1">
          <a:extLst>
            <a:ext uri="{FF2B5EF4-FFF2-40B4-BE49-F238E27FC236}">
              <a16:creationId xmlns:a16="http://schemas.microsoft.com/office/drawing/2014/main" id="{3C898C38-6344-4602-8850-349F4637DE20}"/>
            </a:ext>
          </a:extLst>
        </xdr:cNvPr>
        <xdr:cNvSpPr>
          <a:spLocks noChangeShapeType="1"/>
        </xdr:cNvSpPr>
      </xdr:nvSpPr>
      <xdr:spPr bwMode="auto">
        <a:xfrm>
          <a:off x="2047875" y="12287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8"/>
  <sheetViews>
    <sheetView topLeftCell="A100" zoomScaleNormal="100" workbookViewId="0">
      <selection activeCell="N117" sqref="N117"/>
    </sheetView>
  </sheetViews>
  <sheetFormatPr defaultColWidth="9.109375" defaultRowHeight="14.4" x14ac:dyDescent="0.3"/>
  <cols>
    <col min="2" max="2" width="13.44140625" customWidth="1"/>
    <col min="6" max="7" width="13.44140625" bestFit="1" customWidth="1"/>
    <col min="9" max="9" width="1" customWidth="1"/>
  </cols>
  <sheetData>
    <row r="1" spans="1:7" ht="15.6" x14ac:dyDescent="0.3">
      <c r="A1" s="56" t="s">
        <v>3</v>
      </c>
      <c r="B1" s="5"/>
      <c r="C1" s="5"/>
      <c r="D1" s="5"/>
      <c r="E1" s="5"/>
      <c r="F1" s="5"/>
      <c r="G1" s="5"/>
    </row>
    <row r="2" spans="1:7" x14ac:dyDescent="0.3">
      <c r="A2" s="5"/>
      <c r="B2" s="5"/>
      <c r="C2" s="5"/>
      <c r="D2" s="5"/>
      <c r="E2" s="5"/>
      <c r="F2" s="5"/>
      <c r="G2" s="5"/>
    </row>
    <row r="3" spans="1:7" s="8" customFormat="1" ht="13.8" x14ac:dyDescent="0.3">
      <c r="A3" s="7" t="s">
        <v>328</v>
      </c>
    </row>
    <row r="4" spans="1:7" x14ac:dyDescent="0.3">
      <c r="A4" s="2"/>
      <c r="B4" s="5"/>
      <c r="C4" s="5"/>
      <c r="D4" s="5"/>
      <c r="E4" s="5"/>
      <c r="F4" s="5"/>
      <c r="G4" s="33"/>
    </row>
    <row r="5" spans="1:7" x14ac:dyDescent="0.3">
      <c r="A5" s="3" t="s">
        <v>4</v>
      </c>
    </row>
    <row r="6" spans="1:7" x14ac:dyDescent="0.3">
      <c r="A6" s="24"/>
    </row>
    <row r="7" spans="1:7" x14ac:dyDescent="0.3">
      <c r="A7" s="24" t="s">
        <v>5</v>
      </c>
      <c r="B7" t="s">
        <v>6</v>
      </c>
    </row>
    <row r="8" spans="1:7" x14ac:dyDescent="0.3">
      <c r="A8" s="24"/>
      <c r="B8" t="s">
        <v>7</v>
      </c>
      <c r="G8" s="22">
        <v>22300</v>
      </c>
    </row>
    <row r="9" spans="1:7" x14ac:dyDescent="0.3">
      <c r="A9" s="24"/>
      <c r="B9" t="s">
        <v>8</v>
      </c>
      <c r="G9" s="22">
        <v>100</v>
      </c>
    </row>
    <row r="10" spans="1:7" x14ac:dyDescent="0.3">
      <c r="A10" s="24"/>
      <c r="B10" t="s">
        <v>249</v>
      </c>
      <c r="G10" s="46">
        <v>350</v>
      </c>
    </row>
    <row r="11" spans="1:7" x14ac:dyDescent="0.3">
      <c r="A11" s="24"/>
      <c r="G11" s="22">
        <f>SUM(G8:G10)</f>
        <v>22750</v>
      </c>
    </row>
    <row r="12" spans="1:7" x14ac:dyDescent="0.3">
      <c r="A12" s="24"/>
      <c r="B12" t="s">
        <v>9</v>
      </c>
      <c r="G12" s="46">
        <v>1640</v>
      </c>
    </row>
    <row r="13" spans="1:7" x14ac:dyDescent="0.3">
      <c r="A13" s="24"/>
      <c r="B13" t="s">
        <v>10</v>
      </c>
      <c r="G13" s="22">
        <f>G11-G12</f>
        <v>21110</v>
      </c>
    </row>
    <row r="14" spans="1:7" x14ac:dyDescent="0.3">
      <c r="A14" s="24"/>
      <c r="G14" s="22"/>
    </row>
    <row r="15" spans="1:7" x14ac:dyDescent="0.3">
      <c r="A15" s="24"/>
      <c r="B15" t="s">
        <v>11</v>
      </c>
      <c r="G15" s="22"/>
    </row>
    <row r="16" spans="1:7" x14ac:dyDescent="0.3">
      <c r="A16" s="24"/>
      <c r="B16" t="s">
        <v>12</v>
      </c>
      <c r="G16" s="22">
        <v>4800</v>
      </c>
    </row>
    <row r="17" spans="1:7" x14ac:dyDescent="0.3">
      <c r="A17" s="24"/>
      <c r="B17" t="s">
        <v>13</v>
      </c>
      <c r="G17" s="46">
        <v>5250</v>
      </c>
    </row>
    <row r="18" spans="1:7" x14ac:dyDescent="0.3">
      <c r="A18" s="24"/>
      <c r="G18" s="22">
        <f>SUM(G16:G17)</f>
        <v>10050</v>
      </c>
    </row>
    <row r="19" spans="1:7" x14ac:dyDescent="0.3">
      <c r="A19" s="24"/>
      <c r="B19" t="s">
        <v>14</v>
      </c>
      <c r="G19" s="22"/>
    </row>
    <row r="20" spans="1:7" x14ac:dyDescent="0.3">
      <c r="A20" s="24"/>
      <c r="B20" t="s">
        <v>15</v>
      </c>
      <c r="G20" s="46">
        <v>1020</v>
      </c>
    </row>
    <row r="21" spans="1:7" x14ac:dyDescent="0.3">
      <c r="A21" s="24"/>
      <c r="B21" t="s">
        <v>16</v>
      </c>
      <c r="G21" s="22">
        <f>G18-G20</f>
        <v>9030</v>
      </c>
    </row>
    <row r="22" spans="1:7" x14ac:dyDescent="0.3">
      <c r="A22" s="24"/>
      <c r="G22" s="22"/>
    </row>
    <row r="23" spans="1:7" x14ac:dyDescent="0.3">
      <c r="A23" s="24" t="s">
        <v>17</v>
      </c>
      <c r="B23" t="s">
        <v>331</v>
      </c>
      <c r="G23" s="22"/>
    </row>
    <row r="24" spans="1:7" x14ac:dyDescent="0.3">
      <c r="A24" s="24"/>
      <c r="B24" t="s">
        <v>18</v>
      </c>
      <c r="G24" s="22"/>
    </row>
    <row r="25" spans="1:7" x14ac:dyDescent="0.3">
      <c r="B25" s="5">
        <v>20500</v>
      </c>
      <c r="C25" t="s">
        <v>256</v>
      </c>
      <c r="F25" s="22">
        <v>2591.1999999999998</v>
      </c>
    </row>
    <row r="26" spans="1:7" x14ac:dyDescent="0.3">
      <c r="B26" s="5">
        <f>G13-B25</f>
        <v>610</v>
      </c>
      <c r="C26" s="53" t="s">
        <v>256</v>
      </c>
      <c r="D26" s="55">
        <v>0.19</v>
      </c>
      <c r="F26" s="51">
        <f>B26*D26</f>
        <v>115.9</v>
      </c>
      <c r="G26" s="22">
        <f>F25+F26</f>
        <v>2707.1</v>
      </c>
    </row>
    <row r="27" spans="1:7" x14ac:dyDescent="0.3">
      <c r="B27" t="s">
        <v>314</v>
      </c>
      <c r="G27" s="22">
        <f>20%*G13</f>
        <v>4222</v>
      </c>
    </row>
    <row r="28" spans="1:7" x14ac:dyDescent="0.3">
      <c r="B28" t="s">
        <v>19</v>
      </c>
      <c r="G28" s="22">
        <f>1%*G13</f>
        <v>211.1</v>
      </c>
    </row>
    <row r="29" spans="1:7" x14ac:dyDescent="0.3">
      <c r="B29" t="s">
        <v>315</v>
      </c>
      <c r="G29" s="22">
        <v>442.2</v>
      </c>
    </row>
    <row r="30" spans="1:7" x14ac:dyDescent="0.3">
      <c r="B30" t="s">
        <v>316</v>
      </c>
      <c r="G30" s="46">
        <v>163</v>
      </c>
    </row>
    <row r="31" spans="1:7" x14ac:dyDescent="0.3">
      <c r="B31" t="s">
        <v>20</v>
      </c>
      <c r="G31" s="22">
        <f>SUM(G26:G30)</f>
        <v>7745.4000000000005</v>
      </c>
    </row>
    <row r="32" spans="1:7" x14ac:dyDescent="0.3">
      <c r="G32" s="22"/>
    </row>
    <row r="33" spans="1:7" x14ac:dyDescent="0.3">
      <c r="B33" t="s">
        <v>255</v>
      </c>
      <c r="E33" s="19">
        <v>0.3</v>
      </c>
      <c r="G33" s="22">
        <f>G21*E33</f>
        <v>2709</v>
      </c>
    </row>
    <row r="34" spans="1:7" x14ac:dyDescent="0.3">
      <c r="G34" s="22"/>
    </row>
    <row r="35" spans="1:7" x14ac:dyDescent="0.3">
      <c r="G35" s="22"/>
    </row>
    <row r="36" spans="1:7" s="8" customFormat="1" ht="13.8" x14ac:dyDescent="0.3">
      <c r="A36" s="7" t="s">
        <v>329</v>
      </c>
    </row>
    <row r="37" spans="1:7" x14ac:dyDescent="0.3">
      <c r="G37" s="22"/>
    </row>
    <row r="38" spans="1:7" x14ac:dyDescent="0.3">
      <c r="A38" s="3" t="s">
        <v>21</v>
      </c>
      <c r="G38" s="22"/>
    </row>
    <row r="39" spans="1:7" x14ac:dyDescent="0.3">
      <c r="A39" s="24"/>
      <c r="G39" s="22"/>
    </row>
    <row r="40" spans="1:7" x14ac:dyDescent="0.3">
      <c r="A40" s="24" t="s">
        <v>5</v>
      </c>
      <c r="B40" t="s">
        <v>22</v>
      </c>
      <c r="F40" s="22">
        <v>310000</v>
      </c>
      <c r="G40" s="22"/>
    </row>
    <row r="41" spans="1:7" x14ac:dyDescent="0.3">
      <c r="A41" s="24"/>
      <c r="B41" t="s">
        <v>23</v>
      </c>
      <c r="F41" s="46">
        <v>215000</v>
      </c>
      <c r="G41" s="22"/>
    </row>
    <row r="42" spans="1:7" x14ac:dyDescent="0.3">
      <c r="A42" s="24"/>
      <c r="B42" t="s">
        <v>24</v>
      </c>
      <c r="F42" s="22">
        <f>F40-F41</f>
        <v>95000</v>
      </c>
      <c r="G42" s="22"/>
    </row>
    <row r="43" spans="1:7" x14ac:dyDescent="0.3">
      <c r="A43" s="24"/>
      <c r="B43" t="s">
        <v>250</v>
      </c>
      <c r="C43">
        <v>67500</v>
      </c>
      <c r="D43" s="19">
        <v>0.3</v>
      </c>
      <c r="F43" s="46">
        <f>C43*D43</f>
        <v>20250</v>
      </c>
      <c r="G43" s="22"/>
    </row>
    <row r="44" spans="1:7" x14ac:dyDescent="0.3">
      <c r="A44" s="24"/>
      <c r="B44" t="s">
        <v>25</v>
      </c>
      <c r="F44" s="22">
        <f>F42+F43</f>
        <v>115250</v>
      </c>
      <c r="G44" s="22"/>
    </row>
    <row r="45" spans="1:7" x14ac:dyDescent="0.3">
      <c r="A45" s="24"/>
      <c r="F45" s="22"/>
      <c r="G45" s="22"/>
    </row>
    <row r="46" spans="1:7" x14ac:dyDescent="0.3">
      <c r="A46" s="24" t="s">
        <v>17</v>
      </c>
      <c r="B46" t="s">
        <v>251</v>
      </c>
      <c r="E46" s="19">
        <v>0.2</v>
      </c>
      <c r="F46" s="22">
        <f>F44*E46</f>
        <v>23050</v>
      </c>
      <c r="G46" s="22"/>
    </row>
    <row r="47" spans="1:7" x14ac:dyDescent="0.3">
      <c r="A47" s="24"/>
      <c r="B47" t="s">
        <v>26</v>
      </c>
      <c r="F47" s="22"/>
      <c r="G47" s="22"/>
    </row>
    <row r="48" spans="1:7" x14ac:dyDescent="0.3">
      <c r="A48" s="24"/>
      <c r="B48" t="s">
        <v>258</v>
      </c>
      <c r="F48" s="22"/>
      <c r="G48" s="22"/>
    </row>
    <row r="49" spans="1:8" x14ac:dyDescent="0.3">
      <c r="A49" s="24"/>
      <c r="F49" s="22"/>
      <c r="G49" s="22"/>
    </row>
    <row r="50" spans="1:8" x14ac:dyDescent="0.3">
      <c r="A50" s="24"/>
      <c r="B50" t="s">
        <v>272</v>
      </c>
      <c r="F50" s="22">
        <v>49200</v>
      </c>
      <c r="G50" s="22"/>
    </row>
    <row r="51" spans="1:8" x14ac:dyDescent="0.3">
      <c r="A51" s="24"/>
      <c r="B51" t="s">
        <v>294</v>
      </c>
      <c r="F51" s="46">
        <f>F46</f>
        <v>23050</v>
      </c>
      <c r="G51" s="22"/>
    </row>
    <row r="52" spans="1:8" x14ac:dyDescent="0.3">
      <c r="A52" s="24"/>
      <c r="B52" t="s">
        <v>257</v>
      </c>
      <c r="F52" s="22">
        <f>F50-F51</f>
        <v>26150</v>
      </c>
      <c r="G52" s="22"/>
    </row>
    <row r="53" spans="1:8" x14ac:dyDescent="0.3">
      <c r="A53" s="24"/>
      <c r="C53" t="s">
        <v>178</v>
      </c>
      <c r="D53" t="s">
        <v>178</v>
      </c>
      <c r="F53" s="22" t="s">
        <v>178</v>
      </c>
      <c r="G53" s="22"/>
    </row>
    <row r="54" spans="1:8" x14ac:dyDescent="0.3">
      <c r="A54" t="s">
        <v>27</v>
      </c>
      <c r="F54" s="22"/>
      <c r="G54" s="22"/>
    </row>
    <row r="55" spans="1:8" x14ac:dyDescent="0.3">
      <c r="A55" s="24"/>
      <c r="B55" t="s">
        <v>272</v>
      </c>
      <c r="F55" s="22">
        <v>49200</v>
      </c>
      <c r="G55" s="22" t="s">
        <v>29</v>
      </c>
    </row>
    <row r="56" spans="1:8" x14ac:dyDescent="0.3">
      <c r="A56" s="24"/>
      <c r="B56" t="s">
        <v>252</v>
      </c>
      <c r="E56" s="19">
        <v>0.1</v>
      </c>
      <c r="F56" s="46">
        <f>F44*E56</f>
        <v>11525</v>
      </c>
      <c r="G56" s="22"/>
    </row>
    <row r="57" spans="1:8" x14ac:dyDescent="0.3">
      <c r="A57" s="24"/>
      <c r="B57" t="s">
        <v>30</v>
      </c>
      <c r="F57" s="22">
        <f>F55-F56</f>
        <v>37675</v>
      </c>
      <c r="G57" s="22"/>
    </row>
    <row r="58" spans="1:8" x14ac:dyDescent="0.3">
      <c r="A58" s="24"/>
      <c r="F58" s="22"/>
      <c r="G58" s="22"/>
    </row>
    <row r="59" spans="1:8" x14ac:dyDescent="0.3">
      <c r="A59" t="s">
        <v>27</v>
      </c>
      <c r="F59" s="22"/>
      <c r="G59" s="22"/>
    </row>
    <row r="60" spans="1:8" x14ac:dyDescent="0.3">
      <c r="B60" t="s">
        <v>28</v>
      </c>
      <c r="F60" s="22"/>
      <c r="G60" s="22">
        <v>49200</v>
      </c>
      <c r="H60" s="1" t="s">
        <v>29</v>
      </c>
    </row>
    <row r="61" spans="1:8" x14ac:dyDescent="0.3">
      <c r="B61" t="s">
        <v>31</v>
      </c>
      <c r="F61" s="22"/>
      <c r="G61" s="22">
        <v>2100</v>
      </c>
    </row>
    <row r="62" spans="1:8" x14ac:dyDescent="0.3">
      <c r="B62" t="s">
        <v>32</v>
      </c>
      <c r="F62" s="22"/>
      <c r="G62" s="52">
        <f>G60-G61</f>
        <v>47100</v>
      </c>
    </row>
    <row r="63" spans="1:8" x14ac:dyDescent="0.3">
      <c r="F63" s="22"/>
      <c r="G63" s="22"/>
    </row>
    <row r="64" spans="1:8" x14ac:dyDescent="0.3">
      <c r="F64" s="22"/>
      <c r="G64" s="22"/>
    </row>
    <row r="65" spans="1:7" x14ac:dyDescent="0.3">
      <c r="A65" s="24" t="s">
        <v>33</v>
      </c>
      <c r="B65" t="s">
        <v>253</v>
      </c>
      <c r="F65" s="22"/>
      <c r="G65" s="22">
        <v>28000</v>
      </c>
    </row>
    <row r="66" spans="1:7" x14ac:dyDescent="0.3">
      <c r="A66" s="24"/>
      <c r="B66" t="s">
        <v>254</v>
      </c>
      <c r="F66" s="22"/>
      <c r="G66" s="22">
        <f>G60-G65</f>
        <v>21200</v>
      </c>
    </row>
    <row r="67" spans="1:7" x14ac:dyDescent="0.3">
      <c r="A67" s="24"/>
      <c r="F67" s="22"/>
      <c r="G67" s="22"/>
    </row>
    <row r="68" spans="1:7" x14ac:dyDescent="0.3">
      <c r="A68" s="24" t="s">
        <v>34</v>
      </c>
      <c r="B68" t="s">
        <v>35</v>
      </c>
      <c r="F68" s="22"/>
      <c r="G68" s="22"/>
    </row>
    <row r="69" spans="1:7" x14ac:dyDescent="0.3">
      <c r="B69" t="s">
        <v>36</v>
      </c>
      <c r="F69" s="22"/>
      <c r="G69" s="22"/>
    </row>
    <row r="70" spans="1:7" x14ac:dyDescent="0.3">
      <c r="B70" t="s">
        <v>37</v>
      </c>
      <c r="F70" s="22"/>
      <c r="G70" s="22"/>
    </row>
    <row r="71" spans="1:7" x14ac:dyDescent="0.3">
      <c r="B71" t="s">
        <v>38</v>
      </c>
      <c r="F71" s="22"/>
      <c r="G71" s="22"/>
    </row>
    <row r="72" spans="1:7" x14ac:dyDescent="0.3">
      <c r="F72" s="22"/>
      <c r="G72" s="22"/>
    </row>
    <row r="73" spans="1:7" s="8" customFormat="1" ht="13.8" x14ac:dyDescent="0.3">
      <c r="A73" s="7" t="s">
        <v>330</v>
      </c>
    </row>
    <row r="74" spans="1:7" x14ac:dyDescent="0.3">
      <c r="F74" s="22"/>
      <c r="G74" s="22"/>
    </row>
    <row r="75" spans="1:7" x14ac:dyDescent="0.3">
      <c r="A75" s="3" t="s">
        <v>39</v>
      </c>
      <c r="G75" s="22"/>
    </row>
    <row r="76" spans="1:7" x14ac:dyDescent="0.3">
      <c r="A76" s="3"/>
      <c r="G76" s="22"/>
    </row>
    <row r="77" spans="1:7" x14ac:dyDescent="0.3">
      <c r="A77" s="24" t="s">
        <v>5</v>
      </c>
      <c r="B77" t="s">
        <v>273</v>
      </c>
      <c r="F77" s="22"/>
      <c r="G77" s="22">
        <v>72000</v>
      </c>
    </row>
    <row r="78" spans="1:7" x14ac:dyDescent="0.3">
      <c r="A78" s="3"/>
      <c r="B78" t="s">
        <v>274</v>
      </c>
      <c r="D78" s="19">
        <v>0.05</v>
      </c>
      <c r="F78" s="22"/>
      <c r="G78" s="46">
        <f>G77*D78</f>
        <v>3600</v>
      </c>
    </row>
    <row r="79" spans="1:7" x14ac:dyDescent="0.3">
      <c r="A79" s="3"/>
      <c r="B79" t="s">
        <v>275</v>
      </c>
      <c r="F79" s="22"/>
      <c r="G79" s="22">
        <f>G77-G78</f>
        <v>68400</v>
      </c>
    </row>
    <row r="80" spans="1:7" x14ac:dyDescent="0.3">
      <c r="A80" s="24"/>
      <c r="G80" s="22"/>
    </row>
    <row r="81" spans="1:7" x14ac:dyDescent="0.3">
      <c r="A81" s="24"/>
      <c r="B81" t="s">
        <v>40</v>
      </c>
      <c r="F81" s="22">
        <v>25000</v>
      </c>
      <c r="G81" s="22"/>
    </row>
    <row r="82" spans="1:7" x14ac:dyDescent="0.3">
      <c r="A82" s="24"/>
      <c r="B82" t="s">
        <v>41</v>
      </c>
      <c r="F82" s="22">
        <v>80000</v>
      </c>
      <c r="G82" s="22"/>
    </row>
    <row r="83" spans="1:7" x14ac:dyDescent="0.3">
      <c r="A83" s="24"/>
      <c r="B83" t="s">
        <v>0</v>
      </c>
      <c r="F83" s="22">
        <v>7000</v>
      </c>
      <c r="G83" s="22"/>
    </row>
    <row r="84" spans="1:7" x14ac:dyDescent="0.3">
      <c r="A84" s="24"/>
      <c r="B84" t="s">
        <v>42</v>
      </c>
      <c r="F84" s="46">
        <v>30000</v>
      </c>
      <c r="G84" s="22">
        <f>SUM(F81:F84)</f>
        <v>142000</v>
      </c>
    </row>
    <row r="85" spans="1:7" x14ac:dyDescent="0.3">
      <c r="A85" s="24"/>
      <c r="B85" t="s">
        <v>43</v>
      </c>
      <c r="F85" s="22"/>
      <c r="G85" s="46">
        <v>77000</v>
      </c>
    </row>
    <row r="86" spans="1:7" x14ac:dyDescent="0.3">
      <c r="A86" s="24"/>
      <c r="B86" t="s">
        <v>24</v>
      </c>
      <c r="F86" s="22"/>
      <c r="G86" s="22">
        <f>G84-G85</f>
        <v>65000</v>
      </c>
    </row>
    <row r="87" spans="1:7" x14ac:dyDescent="0.3">
      <c r="A87" s="24"/>
      <c r="B87" t="s">
        <v>143</v>
      </c>
      <c r="F87" s="22"/>
      <c r="G87" s="46">
        <f>30%*55000</f>
        <v>16500</v>
      </c>
    </row>
    <row r="88" spans="1:7" x14ac:dyDescent="0.3">
      <c r="A88" s="24"/>
      <c r="B88" t="s">
        <v>25</v>
      </c>
      <c r="F88" s="22"/>
      <c r="G88" s="22">
        <f>G86+G87</f>
        <v>81500</v>
      </c>
    </row>
    <row r="89" spans="1:7" x14ac:dyDescent="0.3">
      <c r="A89" s="24"/>
    </row>
    <row r="90" spans="1:7" x14ac:dyDescent="0.3">
      <c r="A90" s="24" t="s">
        <v>17</v>
      </c>
      <c r="B90" t="s">
        <v>276</v>
      </c>
      <c r="F90" s="22"/>
      <c r="G90" s="22">
        <f>G88*0.2</f>
        <v>16300</v>
      </c>
    </row>
    <row r="91" spans="1:7" x14ac:dyDescent="0.3">
      <c r="A91" s="24"/>
      <c r="B91" t="s">
        <v>277</v>
      </c>
      <c r="F91" s="22"/>
      <c r="G91" s="22">
        <f>G79-G90</f>
        <v>52100</v>
      </c>
    </row>
    <row r="92" spans="1:7" x14ac:dyDescent="0.3">
      <c r="A92" s="24"/>
      <c r="F92" s="22"/>
      <c r="G92" s="22"/>
    </row>
    <row r="93" spans="1:7" x14ac:dyDescent="0.3">
      <c r="A93" s="24"/>
      <c r="B93" t="s">
        <v>279</v>
      </c>
      <c r="F93" s="22"/>
      <c r="G93" s="22">
        <f>G88*0.1</f>
        <v>8150</v>
      </c>
    </row>
    <row r="94" spans="1:7" x14ac:dyDescent="0.3">
      <c r="A94" s="24"/>
      <c r="B94" t="s">
        <v>278</v>
      </c>
      <c r="F94" s="22"/>
      <c r="G94" s="22">
        <f>G79-G93</f>
        <v>60250</v>
      </c>
    </row>
    <row r="95" spans="1:7" x14ac:dyDescent="0.3">
      <c r="A95" s="24"/>
      <c r="F95" s="22"/>
      <c r="G95" s="22"/>
    </row>
    <row r="96" spans="1:7" x14ac:dyDescent="0.3">
      <c r="A96" s="24"/>
      <c r="B96" s="1" t="s">
        <v>282</v>
      </c>
      <c r="F96" s="22"/>
      <c r="G96" s="22"/>
    </row>
    <row r="97" spans="1:7" x14ac:dyDescent="0.3">
      <c r="A97" s="24"/>
      <c r="F97" s="22"/>
      <c r="G97" s="22"/>
    </row>
    <row r="98" spans="1:7" s="8" customFormat="1" ht="13.8" x14ac:dyDescent="0.3">
      <c r="A98" s="7" t="s">
        <v>295</v>
      </c>
    </row>
    <row r="99" spans="1:7" x14ac:dyDescent="0.3">
      <c r="A99" s="24"/>
      <c r="F99" s="22"/>
      <c r="G99" s="22"/>
    </row>
    <row r="100" spans="1:7" x14ac:dyDescent="0.3">
      <c r="A100" s="3" t="s">
        <v>44</v>
      </c>
      <c r="F100" s="22"/>
      <c r="G100" s="22"/>
    </row>
    <row r="101" spans="1:7" x14ac:dyDescent="0.3">
      <c r="A101" s="3"/>
      <c r="F101" s="22"/>
      <c r="G101" s="22"/>
    </row>
    <row r="102" spans="1:7" x14ac:dyDescent="0.3">
      <c r="A102" s="24" t="s">
        <v>45</v>
      </c>
      <c r="B102" t="s">
        <v>273</v>
      </c>
      <c r="F102" s="22"/>
      <c r="G102" s="22">
        <v>30000</v>
      </c>
    </row>
    <row r="103" spans="1:7" x14ac:dyDescent="0.3">
      <c r="A103" s="3"/>
      <c r="B103" t="s">
        <v>280</v>
      </c>
      <c r="D103" s="19">
        <v>0.05</v>
      </c>
      <c r="F103" s="22"/>
      <c r="G103" s="46">
        <f>G102*D103</f>
        <v>1500</v>
      </c>
    </row>
    <row r="104" spans="1:7" x14ac:dyDescent="0.3">
      <c r="A104" s="3"/>
      <c r="B104" t="s">
        <v>275</v>
      </c>
      <c r="F104" s="22"/>
      <c r="G104" s="22">
        <f>G102-G103</f>
        <v>28500</v>
      </c>
    </row>
    <row r="105" spans="1:7" x14ac:dyDescent="0.3">
      <c r="A105" s="3"/>
      <c r="B105" t="s">
        <v>281</v>
      </c>
      <c r="F105" s="22"/>
      <c r="G105" s="22">
        <f>G104/2</f>
        <v>14250</v>
      </c>
    </row>
    <row r="106" spans="1:7" x14ac:dyDescent="0.3">
      <c r="F106" s="22"/>
      <c r="G106" s="22"/>
    </row>
    <row r="107" spans="1:7" x14ac:dyDescent="0.3">
      <c r="A107" s="24"/>
      <c r="B107" t="s">
        <v>46</v>
      </c>
      <c r="F107" s="22">
        <v>7000</v>
      </c>
      <c r="G107" s="22"/>
    </row>
    <row r="108" spans="1:7" x14ac:dyDescent="0.3">
      <c r="A108" s="24"/>
      <c r="B108" t="s">
        <v>2</v>
      </c>
      <c r="F108" s="22">
        <v>30000</v>
      </c>
      <c r="G108" s="22"/>
    </row>
    <row r="109" spans="1:7" x14ac:dyDescent="0.3">
      <c r="A109" s="24"/>
      <c r="B109" t="s">
        <v>47</v>
      </c>
      <c r="F109" s="22">
        <v>10000</v>
      </c>
      <c r="G109" s="22"/>
    </row>
    <row r="110" spans="1:7" x14ac:dyDescent="0.3">
      <c r="A110" s="24"/>
      <c r="B110" t="s">
        <v>48</v>
      </c>
      <c r="F110" s="22">
        <v>15000</v>
      </c>
      <c r="G110" s="22"/>
    </row>
    <row r="111" spans="1:7" x14ac:dyDescent="0.3">
      <c r="A111" s="24"/>
      <c r="B111" t="s">
        <v>49</v>
      </c>
      <c r="F111" s="46">
        <v>6000</v>
      </c>
      <c r="G111" s="22">
        <f>SUM(F107:F111)</f>
        <v>68000</v>
      </c>
    </row>
    <row r="112" spans="1:7" x14ac:dyDescent="0.3">
      <c r="A112" s="24"/>
      <c r="B112" t="s">
        <v>43</v>
      </c>
      <c r="F112" s="22"/>
      <c r="G112" s="46">
        <v>43000</v>
      </c>
    </row>
    <row r="113" spans="1:7" x14ac:dyDescent="0.3">
      <c r="A113" s="24"/>
      <c r="B113" t="s">
        <v>24</v>
      </c>
      <c r="F113" s="22"/>
      <c r="G113" s="22">
        <f>G111-G112</f>
        <v>25000</v>
      </c>
    </row>
    <row r="114" spans="1:7" x14ac:dyDescent="0.3">
      <c r="A114" s="24"/>
      <c r="B114" s="9" t="s">
        <v>263</v>
      </c>
      <c r="D114">
        <v>14000</v>
      </c>
      <c r="E114" s="19">
        <v>0.3</v>
      </c>
      <c r="F114" s="22"/>
      <c r="G114" s="46">
        <f>D114*E114</f>
        <v>4200</v>
      </c>
    </row>
    <row r="115" spans="1:7" x14ac:dyDescent="0.3">
      <c r="A115" s="24"/>
      <c r="B115" t="s">
        <v>25</v>
      </c>
      <c r="F115" s="22"/>
      <c r="G115" s="22">
        <f>G113+G114</f>
        <v>29200</v>
      </c>
    </row>
    <row r="116" spans="1:7" x14ac:dyDescent="0.3">
      <c r="A116" s="24"/>
      <c r="F116" s="22"/>
      <c r="G116" s="22"/>
    </row>
    <row r="117" spans="1:7" x14ac:dyDescent="0.3">
      <c r="A117" s="24" t="s">
        <v>17</v>
      </c>
      <c r="B117" t="s">
        <v>261</v>
      </c>
      <c r="D117" s="19">
        <v>0.2</v>
      </c>
      <c r="E117" s="16">
        <f>G115</f>
        <v>29200</v>
      </c>
      <c r="F117" t="s">
        <v>256</v>
      </c>
      <c r="G117" s="22">
        <f>E117*D117</f>
        <v>5840</v>
      </c>
    </row>
    <row r="118" spans="1:7" x14ac:dyDescent="0.3">
      <c r="A118" s="24"/>
      <c r="B118" t="s">
        <v>178</v>
      </c>
      <c r="C118" s="22" t="s">
        <v>262</v>
      </c>
      <c r="F118" s="60">
        <f>G117/2</f>
        <v>2920</v>
      </c>
    </row>
    <row r="119" spans="1:7" x14ac:dyDescent="0.3">
      <c r="A119" s="24"/>
      <c r="B119" t="s">
        <v>259</v>
      </c>
      <c r="D119" s="16"/>
      <c r="F119" s="72"/>
      <c r="G119" s="22">
        <f>G104-G117</f>
        <v>22660</v>
      </c>
    </row>
    <row r="120" spans="1:7" x14ac:dyDescent="0.3">
      <c r="A120" s="24"/>
      <c r="C120" t="s">
        <v>260</v>
      </c>
      <c r="F120" s="72">
        <f>G119/2</f>
        <v>11330</v>
      </c>
      <c r="G120" s="22"/>
    </row>
    <row r="121" spans="1:7" x14ac:dyDescent="0.3">
      <c r="A121" s="24"/>
      <c r="F121" s="22"/>
      <c r="G121" s="22"/>
    </row>
    <row r="122" spans="1:7" x14ac:dyDescent="0.3">
      <c r="A122" s="24"/>
      <c r="B122" t="s">
        <v>178</v>
      </c>
      <c r="F122" s="22"/>
      <c r="G122" s="22"/>
    </row>
    <row r="123" spans="1:7" x14ac:dyDescent="0.3">
      <c r="A123" s="24"/>
      <c r="F123" s="22"/>
      <c r="G123" s="22"/>
    </row>
    <row r="124" spans="1:7" x14ac:dyDescent="0.3">
      <c r="A124" s="24"/>
      <c r="G124" s="22"/>
    </row>
    <row r="125" spans="1:7" x14ac:dyDescent="0.3">
      <c r="A125" s="24"/>
      <c r="G125" s="22"/>
    </row>
    <row r="126" spans="1:7" x14ac:dyDescent="0.3">
      <c r="A126" s="24"/>
      <c r="G126" s="22"/>
    </row>
    <row r="127" spans="1:7" x14ac:dyDescent="0.3">
      <c r="A127" s="24"/>
      <c r="G127" s="22"/>
    </row>
    <row r="128" spans="1:7" x14ac:dyDescent="0.3">
      <c r="A128" s="24"/>
      <c r="G128" s="22"/>
    </row>
    <row r="129" spans="1:7" x14ac:dyDescent="0.3">
      <c r="A129" s="24"/>
      <c r="G129" s="22"/>
    </row>
    <row r="130" spans="1:7" x14ac:dyDescent="0.3">
      <c r="A130" s="24"/>
      <c r="G130" s="22"/>
    </row>
    <row r="131" spans="1:7" x14ac:dyDescent="0.3">
      <c r="A131" s="24"/>
      <c r="G131" s="22"/>
    </row>
    <row r="132" spans="1:7" x14ac:dyDescent="0.3">
      <c r="A132" s="24"/>
      <c r="G132" s="22"/>
    </row>
    <row r="133" spans="1:7" x14ac:dyDescent="0.3">
      <c r="G133" s="22"/>
    </row>
    <row r="134" spans="1:7" x14ac:dyDescent="0.3">
      <c r="G134" s="22"/>
    </row>
    <row r="135" spans="1:7" x14ac:dyDescent="0.3">
      <c r="G135" s="22"/>
    </row>
    <row r="136" spans="1:7" x14ac:dyDescent="0.3">
      <c r="G136" s="22"/>
    </row>
    <row r="137" spans="1:7" x14ac:dyDescent="0.3">
      <c r="G137" s="22"/>
    </row>
    <row r="138" spans="1:7" x14ac:dyDescent="0.3">
      <c r="G138" s="22"/>
    </row>
    <row r="139" spans="1:7" x14ac:dyDescent="0.3">
      <c r="G139" s="22"/>
    </row>
    <row r="140" spans="1:7" x14ac:dyDescent="0.3">
      <c r="G140" s="22"/>
    </row>
    <row r="141" spans="1:7" x14ac:dyDescent="0.3">
      <c r="G141" s="22"/>
    </row>
    <row r="142" spans="1:7" x14ac:dyDescent="0.3">
      <c r="G142" s="22"/>
    </row>
    <row r="143" spans="1:7" x14ac:dyDescent="0.3">
      <c r="G143" s="22"/>
    </row>
    <row r="144" spans="1:7" x14ac:dyDescent="0.3">
      <c r="G144" s="22"/>
    </row>
    <row r="145" spans="7:7" x14ac:dyDescent="0.3">
      <c r="G145" s="22"/>
    </row>
    <row r="146" spans="7:7" x14ac:dyDescent="0.3">
      <c r="G146" s="22"/>
    </row>
    <row r="147" spans="7:7" x14ac:dyDescent="0.3">
      <c r="G147" s="22"/>
    </row>
    <row r="148" spans="7:7" x14ac:dyDescent="0.3">
      <c r="G148" s="22"/>
    </row>
    <row r="149" spans="7:7" x14ac:dyDescent="0.3">
      <c r="G149" s="22"/>
    </row>
    <row r="150" spans="7:7" x14ac:dyDescent="0.3">
      <c r="G150" s="22"/>
    </row>
    <row r="151" spans="7:7" x14ac:dyDescent="0.3">
      <c r="G151" s="22"/>
    </row>
    <row r="152" spans="7:7" x14ac:dyDescent="0.3">
      <c r="G152" s="22"/>
    </row>
    <row r="153" spans="7:7" x14ac:dyDescent="0.3">
      <c r="G153" s="22"/>
    </row>
    <row r="154" spans="7:7" x14ac:dyDescent="0.3">
      <c r="G154" s="22"/>
    </row>
    <row r="155" spans="7:7" x14ac:dyDescent="0.3">
      <c r="G155" s="22"/>
    </row>
    <row r="156" spans="7:7" x14ac:dyDescent="0.3">
      <c r="G156" s="22"/>
    </row>
    <row r="157" spans="7:7" x14ac:dyDescent="0.3">
      <c r="G157" s="22"/>
    </row>
    <row r="158" spans="7:7" x14ac:dyDescent="0.3">
      <c r="G158" s="2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&amp;L&amp;"Times New Roman,Normaali"Käytännön kirjanpito harjoituskirja&amp;C&amp;"Times New Roman,Normaali"Ratkaisut&amp;R&amp;"Times New Roman,Normaali"&amp;F</oddHeader>
    <oddFooter>&amp;C&amp;"Times New Roman,Normaali"© Soile Tomperi, Virpi Keskinen ja Edita Oppiminen Oy, 2024&amp;R&amp;"Times New Roman,Normaali"&amp;P (&amp;N)</oddFooter>
  </headerFooter>
  <rowBreaks count="1" manualBreakCount="1">
    <brk id="9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2"/>
  <sheetViews>
    <sheetView zoomScaleNormal="100" workbookViewId="0">
      <selection activeCell="H94" sqref="H94"/>
    </sheetView>
  </sheetViews>
  <sheetFormatPr defaultColWidth="9.109375" defaultRowHeight="14.4" x14ac:dyDescent="0.3"/>
  <cols>
    <col min="1" max="1" width="4.109375" style="24" customWidth="1"/>
    <col min="3" max="3" width="11" customWidth="1"/>
    <col min="4" max="4" width="14.6640625" bestFit="1" customWidth="1"/>
    <col min="5" max="5" width="5.109375" customWidth="1"/>
    <col min="6" max="6" width="10.88671875" customWidth="1"/>
    <col min="7" max="7" width="11" customWidth="1"/>
    <col min="8" max="8" width="11.109375" customWidth="1"/>
  </cols>
  <sheetData>
    <row r="1" spans="1:8" s="8" customFormat="1" ht="13.8" x14ac:dyDescent="0.3">
      <c r="A1" s="7" t="s">
        <v>296</v>
      </c>
    </row>
    <row r="3" spans="1:8" x14ac:dyDescent="0.3">
      <c r="A3" s="3" t="s">
        <v>139</v>
      </c>
    </row>
    <row r="5" spans="1:8" x14ac:dyDescent="0.3">
      <c r="A5" s="24" t="s">
        <v>5</v>
      </c>
      <c r="B5" t="s">
        <v>283</v>
      </c>
      <c r="H5" s="16">
        <v>40000</v>
      </c>
    </row>
    <row r="6" spans="1:8" x14ac:dyDescent="0.3">
      <c r="B6" t="s">
        <v>274</v>
      </c>
      <c r="D6" s="19">
        <v>0.05</v>
      </c>
      <c r="H6" s="20">
        <f>H5*D6</f>
        <v>2000</v>
      </c>
    </row>
    <row r="7" spans="1:8" x14ac:dyDescent="0.3">
      <c r="B7" t="s">
        <v>275</v>
      </c>
      <c r="H7" s="16">
        <f>H5-H6</f>
        <v>38000</v>
      </c>
    </row>
    <row r="8" spans="1:8" x14ac:dyDescent="0.3">
      <c r="H8" s="16"/>
    </row>
    <row r="10" spans="1:8" x14ac:dyDescent="0.3">
      <c r="B10" t="s">
        <v>284</v>
      </c>
    </row>
    <row r="11" spans="1:8" x14ac:dyDescent="0.3">
      <c r="B11" t="s">
        <v>285</v>
      </c>
      <c r="H11" s="16">
        <v>6000</v>
      </c>
    </row>
    <row r="13" spans="1:8" x14ac:dyDescent="0.3">
      <c r="B13" t="s">
        <v>287</v>
      </c>
    </row>
    <row r="14" spans="1:8" x14ac:dyDescent="0.3">
      <c r="B14" t="s">
        <v>286</v>
      </c>
      <c r="H14" s="16">
        <f>H7-H11</f>
        <v>32000</v>
      </c>
    </row>
    <row r="16" spans="1:8" x14ac:dyDescent="0.3">
      <c r="A16" s="24" t="s">
        <v>17</v>
      </c>
      <c r="B16" t="s">
        <v>162</v>
      </c>
    </row>
    <row r="17" spans="1:8" x14ac:dyDescent="0.3">
      <c r="B17" t="s">
        <v>163</v>
      </c>
    </row>
    <row r="19" spans="1:8" x14ac:dyDescent="0.3">
      <c r="B19" t="s">
        <v>288</v>
      </c>
    </row>
    <row r="20" spans="1:8" x14ac:dyDescent="0.3">
      <c r="B20" t="s">
        <v>164</v>
      </c>
    </row>
    <row r="21" spans="1:8" x14ac:dyDescent="0.3">
      <c r="B21" t="s">
        <v>140</v>
      </c>
    </row>
    <row r="23" spans="1:8" x14ac:dyDescent="0.3">
      <c r="B23" t="s">
        <v>24</v>
      </c>
    </row>
    <row r="24" spans="1:8" x14ac:dyDescent="0.3">
      <c r="B24" t="s">
        <v>141</v>
      </c>
      <c r="D24" s="49">
        <v>50000</v>
      </c>
      <c r="F24" t="s">
        <v>142</v>
      </c>
      <c r="H24" s="22">
        <v>-75000</v>
      </c>
    </row>
    <row r="25" spans="1:8" x14ac:dyDescent="0.3">
      <c r="B25" t="s">
        <v>142</v>
      </c>
      <c r="D25" s="46">
        <v>-75000</v>
      </c>
      <c r="F25" t="s">
        <v>143</v>
      </c>
      <c r="H25" s="50">
        <v>6000</v>
      </c>
    </row>
    <row r="26" spans="1:8" x14ac:dyDescent="0.3">
      <c r="B26" t="s">
        <v>144</v>
      </c>
      <c r="D26" s="22">
        <f>D24+D25</f>
        <v>-25000</v>
      </c>
      <c r="H26" s="22">
        <f>H24+H25</f>
        <v>-69000</v>
      </c>
    </row>
    <row r="28" spans="1:8" x14ac:dyDescent="0.3">
      <c r="A28" s="24" t="s">
        <v>33</v>
      </c>
      <c r="B28" s="1" t="s">
        <v>165</v>
      </c>
    </row>
    <row r="29" spans="1:8" x14ac:dyDescent="0.3">
      <c r="B29" s="1" t="s">
        <v>166</v>
      </c>
    </row>
    <row r="31" spans="1:8" x14ac:dyDescent="0.3">
      <c r="B31" s="1" t="s">
        <v>289</v>
      </c>
    </row>
    <row r="32" spans="1:8" x14ac:dyDescent="0.3">
      <c r="B32" t="s">
        <v>145</v>
      </c>
    </row>
    <row r="35" spans="1:9" s="8" customFormat="1" ht="13.8" x14ac:dyDescent="0.3">
      <c r="A35" s="7" t="s">
        <v>297</v>
      </c>
    </row>
    <row r="36" spans="1:9" x14ac:dyDescent="0.3">
      <c r="H36" s="22"/>
    </row>
    <row r="37" spans="1:9" x14ac:dyDescent="0.3">
      <c r="A37" s="3" t="s">
        <v>147</v>
      </c>
      <c r="F37" s="22"/>
      <c r="G37" s="22"/>
      <c r="H37" s="22"/>
      <c r="I37" s="22"/>
    </row>
    <row r="38" spans="1:9" x14ac:dyDescent="0.3">
      <c r="F38" s="22"/>
      <c r="G38" s="22"/>
      <c r="H38" s="22"/>
      <c r="I38" s="22"/>
    </row>
    <row r="39" spans="1:9" x14ac:dyDescent="0.3">
      <c r="B39" t="s">
        <v>148</v>
      </c>
      <c r="F39" s="5"/>
      <c r="G39" s="2">
        <v>60000</v>
      </c>
      <c r="H39" s="22"/>
      <c r="I39" s="22"/>
    </row>
    <row r="40" spans="1:9" x14ac:dyDescent="0.3">
      <c r="B40" t="s">
        <v>149</v>
      </c>
      <c r="F40" s="5"/>
      <c r="G40" s="23">
        <v>20000</v>
      </c>
      <c r="H40" s="22"/>
      <c r="I40" s="22"/>
    </row>
    <row r="41" spans="1:9" x14ac:dyDescent="0.3">
      <c r="B41" t="s">
        <v>290</v>
      </c>
      <c r="F41" s="5"/>
      <c r="G41" s="2">
        <f>G39-G40</f>
        <v>40000</v>
      </c>
      <c r="H41" s="22"/>
      <c r="I41" s="22"/>
    </row>
    <row r="42" spans="1:9" x14ac:dyDescent="0.3">
      <c r="B42" t="s">
        <v>280</v>
      </c>
      <c r="E42" s="19">
        <v>0.05</v>
      </c>
      <c r="F42" s="5"/>
      <c r="G42" s="23">
        <f>G41*E42</f>
        <v>2000</v>
      </c>
      <c r="H42" s="22"/>
      <c r="I42" s="22"/>
    </row>
    <row r="43" spans="1:9" x14ac:dyDescent="0.3">
      <c r="B43" t="s">
        <v>275</v>
      </c>
      <c r="F43" s="5"/>
      <c r="G43" s="2">
        <f>G41-G42</f>
        <v>38000</v>
      </c>
      <c r="H43" s="22"/>
      <c r="I43" s="22"/>
    </row>
    <row r="44" spans="1:9" x14ac:dyDescent="0.3">
      <c r="F44" s="5"/>
      <c r="G44" s="2"/>
      <c r="H44" s="22"/>
      <c r="I44" s="22"/>
    </row>
    <row r="45" spans="1:9" x14ac:dyDescent="0.3">
      <c r="B45" t="s">
        <v>24</v>
      </c>
      <c r="F45" s="5"/>
      <c r="G45" s="2">
        <v>25000</v>
      </c>
      <c r="H45" s="22"/>
      <c r="I45" s="22"/>
    </row>
    <row r="46" spans="1:9" x14ac:dyDescent="0.3">
      <c r="B46" s="9" t="s">
        <v>167</v>
      </c>
      <c r="F46" s="5"/>
      <c r="G46" s="23">
        <f>30%*30000</f>
        <v>9000</v>
      </c>
      <c r="H46" s="22"/>
      <c r="I46" s="22"/>
    </row>
    <row r="47" spans="1:9" x14ac:dyDescent="0.3">
      <c r="B47" t="s">
        <v>25</v>
      </c>
      <c r="F47" s="5"/>
      <c r="G47" s="2">
        <f>G45+G46</f>
        <v>34000</v>
      </c>
      <c r="H47" s="22"/>
      <c r="I47" s="22"/>
    </row>
    <row r="48" spans="1:9" x14ac:dyDescent="0.3">
      <c r="F48" s="2"/>
      <c r="G48" s="2"/>
      <c r="H48" s="22"/>
      <c r="I48" s="22"/>
    </row>
    <row r="49" spans="1:12" x14ac:dyDescent="0.3">
      <c r="B49" t="s">
        <v>150</v>
      </c>
      <c r="F49" s="5" t="s">
        <v>151</v>
      </c>
      <c r="G49" s="5" t="s">
        <v>152</v>
      </c>
      <c r="H49" s="22"/>
      <c r="I49" s="22"/>
    </row>
    <row r="50" spans="1:12" x14ac:dyDescent="0.3">
      <c r="F50" s="2"/>
      <c r="G50" s="5" t="s">
        <v>153</v>
      </c>
      <c r="H50" s="22"/>
      <c r="I50" s="22"/>
    </row>
    <row r="51" spans="1:12" x14ac:dyDescent="0.3">
      <c r="B51" t="s">
        <v>264</v>
      </c>
      <c r="D51" s="19">
        <v>0.7</v>
      </c>
      <c r="F51" s="2">
        <f>G43*D51</f>
        <v>26600</v>
      </c>
      <c r="G51" s="2">
        <f>G47*D51</f>
        <v>23800</v>
      </c>
      <c r="H51" s="22"/>
      <c r="I51" s="22"/>
    </row>
    <row r="52" spans="1:12" x14ac:dyDescent="0.3">
      <c r="B52" t="s">
        <v>265</v>
      </c>
      <c r="D52" s="19">
        <v>0.3</v>
      </c>
      <c r="F52" s="2">
        <f>G43*D52</f>
        <v>11400</v>
      </c>
      <c r="G52" s="2">
        <f>G47*D52</f>
        <v>10200</v>
      </c>
      <c r="H52" s="22"/>
      <c r="I52" s="22"/>
    </row>
    <row r="53" spans="1:12" x14ac:dyDescent="0.3">
      <c r="F53" s="2"/>
      <c r="G53" s="2"/>
      <c r="H53" s="22"/>
      <c r="I53" s="22"/>
    </row>
    <row r="54" spans="1:12" x14ac:dyDescent="0.3">
      <c r="B54" t="s">
        <v>154</v>
      </c>
      <c r="F54" s="2"/>
      <c r="G54" s="2"/>
      <c r="H54" s="22"/>
      <c r="I54" s="22"/>
    </row>
    <row r="55" spans="1:12" x14ac:dyDescent="0.3">
      <c r="B55" t="s">
        <v>155</v>
      </c>
      <c r="F55" s="2"/>
      <c r="G55" s="2">
        <f>20%*23800</f>
        <v>4760</v>
      </c>
      <c r="H55" s="22"/>
      <c r="I55" s="22"/>
    </row>
    <row r="56" spans="1:12" x14ac:dyDescent="0.3">
      <c r="B56" t="s">
        <v>156</v>
      </c>
      <c r="F56" s="2"/>
      <c r="G56" s="2">
        <f>F51-G55</f>
        <v>21840</v>
      </c>
      <c r="H56" s="22"/>
      <c r="I56" s="22"/>
    </row>
    <row r="57" spans="1:12" x14ac:dyDescent="0.3">
      <c r="F57" s="2"/>
      <c r="G57" s="2"/>
      <c r="H57" s="22"/>
      <c r="I57" s="22"/>
    </row>
    <row r="58" spans="1:12" x14ac:dyDescent="0.3">
      <c r="B58" t="s">
        <v>157</v>
      </c>
      <c r="F58" s="2"/>
      <c r="G58" s="2"/>
      <c r="H58" s="22"/>
      <c r="I58" s="22"/>
    </row>
    <row r="59" spans="1:12" x14ac:dyDescent="0.3">
      <c r="B59" t="s">
        <v>158</v>
      </c>
      <c r="F59" s="2"/>
      <c r="G59" s="2">
        <f>20%*10200</f>
        <v>2040</v>
      </c>
      <c r="H59" s="22"/>
      <c r="I59" s="22"/>
      <c r="L59" s="5"/>
    </row>
    <row r="60" spans="1:12" x14ac:dyDescent="0.3">
      <c r="B60" t="s">
        <v>156</v>
      </c>
      <c r="F60" s="2"/>
      <c r="G60" s="2">
        <f>F52-G59</f>
        <v>9360</v>
      </c>
      <c r="H60" s="22"/>
      <c r="I60" s="22"/>
    </row>
    <row r="61" spans="1:12" x14ac:dyDescent="0.3">
      <c r="F61" s="22"/>
      <c r="G61" s="22"/>
      <c r="I61" s="22"/>
    </row>
    <row r="62" spans="1:12" s="8" customFormat="1" ht="13.8" x14ac:dyDescent="0.3">
      <c r="A62" s="7" t="s">
        <v>298</v>
      </c>
    </row>
    <row r="63" spans="1:12" x14ac:dyDescent="0.3">
      <c r="F63" s="22"/>
      <c r="G63" s="22"/>
      <c r="I63" s="22"/>
    </row>
    <row r="64" spans="1:12" x14ac:dyDescent="0.3">
      <c r="A64" s="24" t="s">
        <v>182</v>
      </c>
    </row>
    <row r="65" spans="1:9" x14ac:dyDescent="0.3">
      <c r="A65"/>
      <c r="H65" t="s">
        <v>170</v>
      </c>
    </row>
    <row r="66" spans="1:9" x14ac:dyDescent="0.3">
      <c r="A66"/>
      <c r="B66" t="s">
        <v>168</v>
      </c>
      <c r="D66">
        <v>120</v>
      </c>
      <c r="E66" t="s">
        <v>169</v>
      </c>
      <c r="F66">
        <v>30</v>
      </c>
      <c r="G66" s="5">
        <f>D66*F66</f>
        <v>3600</v>
      </c>
      <c r="H66" t="s">
        <v>172</v>
      </c>
    </row>
    <row r="67" spans="1:9" x14ac:dyDescent="0.3">
      <c r="A67"/>
      <c r="B67" t="s">
        <v>110</v>
      </c>
      <c r="D67">
        <v>85</v>
      </c>
      <c r="E67" t="s">
        <v>171</v>
      </c>
      <c r="G67" s="5">
        <f>G66*D67/100</f>
        <v>3060</v>
      </c>
      <c r="H67" t="s">
        <v>172</v>
      </c>
    </row>
    <row r="68" spans="1:9" x14ac:dyDescent="0.3">
      <c r="A68"/>
      <c r="B68" t="s">
        <v>173</v>
      </c>
      <c r="D68">
        <v>15</v>
      </c>
      <c r="E68" t="s">
        <v>171</v>
      </c>
      <c r="G68" s="54">
        <f>G66*D68/100</f>
        <v>540</v>
      </c>
      <c r="H68" t="s">
        <v>172</v>
      </c>
    </row>
    <row r="69" spans="1:9" x14ac:dyDescent="0.3">
      <c r="A69"/>
      <c r="B69" t="s">
        <v>174</v>
      </c>
      <c r="G69" s="5">
        <f>SUM(G67:G68)</f>
        <v>3600</v>
      </c>
      <c r="H69" t="s">
        <v>172</v>
      </c>
    </row>
    <row r="70" spans="1:9" x14ac:dyDescent="0.3">
      <c r="A70"/>
      <c r="G70" s="5"/>
    </row>
    <row r="71" spans="1:9" x14ac:dyDescent="0.3">
      <c r="A71"/>
      <c r="B71" t="s">
        <v>175</v>
      </c>
      <c r="D71" s="55">
        <v>0.255</v>
      </c>
      <c r="G71">
        <f>G69*D71</f>
        <v>918</v>
      </c>
      <c r="H71" t="s">
        <v>172</v>
      </c>
    </row>
    <row r="72" spans="1:9" x14ac:dyDescent="0.3">
      <c r="A72"/>
      <c r="B72" t="s">
        <v>176</v>
      </c>
      <c r="G72" s="5">
        <f>G69-G71</f>
        <v>2682</v>
      </c>
      <c r="H72" t="s">
        <v>172</v>
      </c>
    </row>
    <row r="73" spans="1:9" x14ac:dyDescent="0.3">
      <c r="A73"/>
      <c r="G73" s="5"/>
      <c r="H73" t="s">
        <v>178</v>
      </c>
    </row>
    <row r="74" spans="1:9" x14ac:dyDescent="0.3">
      <c r="A74"/>
      <c r="B74" t="s">
        <v>177</v>
      </c>
      <c r="G74" s="5"/>
    </row>
    <row r="75" spans="1:9" x14ac:dyDescent="0.3">
      <c r="A75"/>
      <c r="B75" t="s">
        <v>179</v>
      </c>
      <c r="G75" s="5">
        <f>G67</f>
        <v>3060</v>
      </c>
      <c r="H75" t="s">
        <v>172</v>
      </c>
    </row>
    <row r="76" spans="1:9" x14ac:dyDescent="0.3">
      <c r="A76"/>
      <c r="B76" t="s">
        <v>180</v>
      </c>
      <c r="D76" s="19">
        <v>0.3</v>
      </c>
      <c r="G76">
        <f>G75*D76</f>
        <v>918</v>
      </c>
      <c r="H76" t="s">
        <v>172</v>
      </c>
    </row>
    <row r="77" spans="1:9" x14ac:dyDescent="0.3">
      <c r="F77" s="22"/>
      <c r="G77" s="22"/>
      <c r="I77" s="22"/>
    </row>
    <row r="78" spans="1:9" x14ac:dyDescent="0.3">
      <c r="F78" s="22"/>
      <c r="G78" s="22"/>
      <c r="I78" s="22"/>
    </row>
    <row r="79" spans="1:9" s="58" customFormat="1" ht="12.75" customHeight="1" x14ac:dyDescent="0.3">
      <c r="A79" s="57" t="s">
        <v>299</v>
      </c>
      <c r="F79" s="59"/>
      <c r="G79" s="59"/>
      <c r="H79" s="59"/>
      <c r="I79" s="59"/>
    </row>
    <row r="80" spans="1:9" x14ac:dyDescent="0.3">
      <c r="F80" s="22"/>
      <c r="G80" s="22"/>
      <c r="I80" s="22"/>
    </row>
    <row r="81" spans="1:10" x14ac:dyDescent="0.3">
      <c r="A81" s="24" t="s">
        <v>195</v>
      </c>
      <c r="F81" s="5"/>
      <c r="I81" s="22"/>
    </row>
    <row r="82" spans="1:10" x14ac:dyDescent="0.3">
      <c r="A82"/>
      <c r="F82" s="5"/>
      <c r="I82" s="22"/>
    </row>
    <row r="83" spans="1:10" x14ac:dyDescent="0.3">
      <c r="A83"/>
      <c r="B83" t="s">
        <v>183</v>
      </c>
      <c r="H83" s="5">
        <v>48000</v>
      </c>
      <c r="I83" t="s">
        <v>172</v>
      </c>
      <c r="J83" s="22"/>
    </row>
    <row r="84" spans="1:10" x14ac:dyDescent="0.3">
      <c r="A84"/>
      <c r="B84" t="s">
        <v>184</v>
      </c>
      <c r="H84" s="5">
        <v>60</v>
      </c>
      <c r="J84" s="22"/>
    </row>
    <row r="85" spans="1:10" x14ac:dyDescent="0.3">
      <c r="A85"/>
      <c r="B85" t="s">
        <v>185</v>
      </c>
      <c r="H85">
        <f>H83/H84</f>
        <v>800</v>
      </c>
      <c r="I85" t="s">
        <v>172</v>
      </c>
      <c r="J85" s="22"/>
    </row>
    <row r="86" spans="1:10" x14ac:dyDescent="0.3">
      <c r="A86"/>
      <c r="G86" s="5"/>
      <c r="J86" s="22"/>
    </row>
    <row r="87" spans="1:10" x14ac:dyDescent="0.3">
      <c r="A87"/>
      <c r="B87" t="s">
        <v>186</v>
      </c>
      <c r="D87">
        <v>40</v>
      </c>
      <c r="E87" t="s">
        <v>187</v>
      </c>
      <c r="F87">
        <v>800</v>
      </c>
      <c r="G87" s="5" t="s">
        <v>172</v>
      </c>
      <c r="H87">
        <f>D87*F87</f>
        <v>32000</v>
      </c>
      <c r="I87" t="s">
        <v>172</v>
      </c>
      <c r="J87" s="22"/>
    </row>
    <row r="88" spans="1:10" x14ac:dyDescent="0.3">
      <c r="A88"/>
      <c r="B88" s="19">
        <v>0.08</v>
      </c>
      <c r="C88" s="5">
        <v>32000</v>
      </c>
      <c r="D88" t="s">
        <v>172</v>
      </c>
      <c r="J88" s="22"/>
    </row>
    <row r="89" spans="1:10" x14ac:dyDescent="0.3">
      <c r="A89"/>
      <c r="G89" s="5"/>
      <c r="J89" s="22"/>
    </row>
    <row r="90" spans="1:10" x14ac:dyDescent="0.3">
      <c r="A90"/>
      <c r="B90" t="s">
        <v>188</v>
      </c>
      <c r="D90">
        <v>40</v>
      </c>
      <c r="E90" t="s">
        <v>189</v>
      </c>
      <c r="F90">
        <v>50</v>
      </c>
      <c r="G90" s="5" t="s">
        <v>172</v>
      </c>
      <c r="H90">
        <f>D90*F90</f>
        <v>2000</v>
      </c>
      <c r="I90" t="s">
        <v>190</v>
      </c>
      <c r="J90" s="22"/>
    </row>
    <row r="91" spans="1:10" x14ac:dyDescent="0.3">
      <c r="A91"/>
      <c r="B91" t="s">
        <v>191</v>
      </c>
      <c r="G91" s="5"/>
      <c r="J91" s="22"/>
    </row>
    <row r="92" spans="1:10" x14ac:dyDescent="0.3">
      <c r="A92"/>
      <c r="B92" s="19">
        <v>0.25</v>
      </c>
      <c r="C92" t="s">
        <v>192</v>
      </c>
      <c r="G92" s="5"/>
      <c r="H92">
        <f>H90*B92</f>
        <v>500</v>
      </c>
      <c r="I92" t="s">
        <v>172</v>
      </c>
      <c r="J92" s="22"/>
    </row>
    <row r="93" spans="1:10" x14ac:dyDescent="0.3">
      <c r="A93"/>
      <c r="B93" s="19">
        <v>0.75</v>
      </c>
      <c r="C93" t="s">
        <v>193</v>
      </c>
      <c r="G93" s="5"/>
      <c r="H93" s="13">
        <f>H90*B93</f>
        <v>1500</v>
      </c>
      <c r="I93" t="s">
        <v>172</v>
      </c>
      <c r="J93" s="22"/>
    </row>
    <row r="94" spans="1:10" x14ac:dyDescent="0.3">
      <c r="A94"/>
      <c r="B94" t="s">
        <v>194</v>
      </c>
      <c r="G94" s="5"/>
      <c r="H94">
        <f>SUM(H92:H93)</f>
        <v>2000</v>
      </c>
      <c r="I94" t="s">
        <v>172</v>
      </c>
      <c r="J94" s="22"/>
    </row>
    <row r="95" spans="1:10" x14ac:dyDescent="0.3">
      <c r="A95"/>
      <c r="G95" s="5"/>
      <c r="J95" s="22"/>
    </row>
    <row r="96" spans="1:10" x14ac:dyDescent="0.3">
      <c r="A96"/>
      <c r="B96" t="s">
        <v>175</v>
      </c>
      <c r="D96" s="55">
        <v>7.4999999999999997E-2</v>
      </c>
      <c r="G96" s="5"/>
      <c r="H96">
        <f>H94*D96</f>
        <v>150</v>
      </c>
      <c r="I96" t="s">
        <v>172</v>
      </c>
      <c r="J96" s="22"/>
    </row>
    <row r="97" spans="1:10" x14ac:dyDescent="0.3">
      <c r="A97"/>
      <c r="B97" t="s">
        <v>176</v>
      </c>
      <c r="G97" s="5"/>
      <c r="H97" s="5">
        <f>H94-H96</f>
        <v>1850</v>
      </c>
      <c r="I97" t="s">
        <v>172</v>
      </c>
      <c r="J97" s="22"/>
    </row>
    <row r="98" spans="1:10" x14ac:dyDescent="0.3">
      <c r="A98"/>
      <c r="G98" s="5"/>
      <c r="H98" s="5"/>
      <c r="J98" s="22"/>
    </row>
    <row r="99" spans="1:10" x14ac:dyDescent="0.3">
      <c r="A99"/>
      <c r="B99" t="s">
        <v>177</v>
      </c>
      <c r="G99" s="5"/>
      <c r="H99" s="5"/>
      <c r="I99" t="s">
        <v>178</v>
      </c>
      <c r="J99" s="22"/>
    </row>
    <row r="100" spans="1:10" x14ac:dyDescent="0.3">
      <c r="A100"/>
      <c r="B100" t="s">
        <v>179</v>
      </c>
      <c r="G100" s="5"/>
      <c r="H100" s="5">
        <v>500</v>
      </c>
      <c r="I100" t="s">
        <v>172</v>
      </c>
      <c r="J100" s="22"/>
    </row>
    <row r="101" spans="1:10" x14ac:dyDescent="0.3">
      <c r="A101"/>
      <c r="B101" t="s">
        <v>180</v>
      </c>
      <c r="E101" s="19">
        <v>0.3</v>
      </c>
      <c r="G101" s="5"/>
      <c r="H101">
        <f>H100*E101</f>
        <v>150</v>
      </c>
      <c r="I101" t="s">
        <v>172</v>
      </c>
    </row>
    <row r="102" spans="1:10" x14ac:dyDescent="0.3">
      <c r="H102" t="s">
        <v>178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&amp;L&amp;"Times New Roman,Normaali"Käytännön kirjanpito harjoituskirja&amp;C&amp;"Times New Roman,Normaali"Ratkaisut&amp;R&amp;"Times New Roman,Normaali"&amp;F</oddHeader>
    <oddFooter>&amp;C&amp;"Times New Roman,Normaali"© Soile Tomperi, Virpi Keskinen ja Edita Oppiminen Oy, 2024&amp;R&amp;"Times New Roman,Normaali"&amp;P (&amp;N)</oddFooter>
  </headerFooter>
  <rowBreaks count="1" manualBreakCount="1">
    <brk id="5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5"/>
  <sheetViews>
    <sheetView topLeftCell="A25" zoomScaleNormal="100" workbookViewId="0">
      <selection activeCell="B33" sqref="B33"/>
    </sheetView>
  </sheetViews>
  <sheetFormatPr defaultRowHeight="14.4" x14ac:dyDescent="0.3"/>
  <cols>
    <col min="1" max="1" width="4.109375" customWidth="1"/>
    <col min="3" max="3" width="9.5546875" customWidth="1"/>
    <col min="5" max="5" width="4.44140625" customWidth="1"/>
    <col min="8" max="8" width="10.109375" customWidth="1"/>
    <col min="11" max="11" width="3.6640625" customWidth="1"/>
  </cols>
  <sheetData>
    <row r="1" spans="1:11" s="58" customFormat="1" ht="12.75" customHeight="1" x14ac:dyDescent="0.3">
      <c r="A1" s="57" t="s">
        <v>146</v>
      </c>
    </row>
    <row r="3" spans="1:11" x14ac:dyDescent="0.3">
      <c r="A3" s="24" t="s">
        <v>203</v>
      </c>
      <c r="F3" s="5"/>
    </row>
    <row r="4" spans="1:11" x14ac:dyDescent="0.3">
      <c r="F4" s="5"/>
    </row>
    <row r="5" spans="1:11" x14ac:dyDescent="0.3">
      <c r="B5" t="s">
        <v>183</v>
      </c>
      <c r="F5" s="5">
        <v>14000</v>
      </c>
    </row>
    <row r="6" spans="1:11" x14ac:dyDescent="0.3">
      <c r="B6" t="s">
        <v>184</v>
      </c>
      <c r="F6" s="5">
        <v>80</v>
      </c>
    </row>
    <row r="7" spans="1:11" x14ac:dyDescent="0.3">
      <c r="B7" t="s">
        <v>185</v>
      </c>
      <c r="F7">
        <f>F5/F6</f>
        <v>175</v>
      </c>
      <c r="G7" t="s">
        <v>172</v>
      </c>
    </row>
    <row r="8" spans="1:11" x14ac:dyDescent="0.3">
      <c r="G8" s="5"/>
    </row>
    <row r="9" spans="1:11" x14ac:dyDescent="0.3">
      <c r="B9" s="1" t="s">
        <v>204</v>
      </c>
      <c r="G9" s="5"/>
    </row>
    <row r="10" spans="1:11" x14ac:dyDescent="0.3">
      <c r="D10">
        <v>25</v>
      </c>
      <c r="E10" s="5" t="s">
        <v>187</v>
      </c>
      <c r="F10">
        <v>175</v>
      </c>
      <c r="G10" t="s">
        <v>172</v>
      </c>
      <c r="H10">
        <f>F7*D10</f>
        <v>4375</v>
      </c>
      <c r="I10" t="s">
        <v>172</v>
      </c>
    </row>
    <row r="11" spans="1:11" x14ac:dyDescent="0.3">
      <c r="D11" s="19">
        <v>0.08</v>
      </c>
      <c r="E11" t="s">
        <v>196</v>
      </c>
      <c r="H11" s="5">
        <f>H10*D11</f>
        <v>350</v>
      </c>
      <c r="I11" t="s">
        <v>172</v>
      </c>
    </row>
    <row r="12" spans="1:11" x14ac:dyDescent="0.3">
      <c r="D12" s="5"/>
      <c r="E12" s="5"/>
      <c r="F12" t="s">
        <v>178</v>
      </c>
      <c r="I12" s="5" t="s">
        <v>178</v>
      </c>
    </row>
    <row r="13" spans="1:11" x14ac:dyDescent="0.3">
      <c r="B13" s="1" t="s">
        <v>197</v>
      </c>
      <c r="C13" s="1"/>
      <c r="D13" s="1">
        <v>25</v>
      </c>
      <c r="E13" s="1" t="s">
        <v>187</v>
      </c>
      <c r="F13" s="5">
        <v>20</v>
      </c>
      <c r="G13" s="5" t="s">
        <v>172</v>
      </c>
      <c r="H13" s="5">
        <f>F13*D13</f>
        <v>500</v>
      </c>
      <c r="I13" s="5" t="s">
        <v>172</v>
      </c>
    </row>
    <row r="14" spans="1:11" x14ac:dyDescent="0.3">
      <c r="B14" t="s">
        <v>198</v>
      </c>
      <c r="D14" s="1"/>
      <c r="E14" s="1"/>
      <c r="F14" s="1"/>
      <c r="G14" s="1" t="s">
        <v>178</v>
      </c>
      <c r="H14" s="1"/>
    </row>
    <row r="15" spans="1:11" x14ac:dyDescent="0.3">
      <c r="D15" s="5" t="s">
        <v>178</v>
      </c>
      <c r="E15" s="5" t="s">
        <v>178</v>
      </c>
      <c r="F15" s="5"/>
      <c r="G15" s="5" t="s">
        <v>199</v>
      </c>
      <c r="H15" s="5" t="s">
        <v>111</v>
      </c>
      <c r="I15" s="5" t="s">
        <v>200</v>
      </c>
      <c r="J15" t="s">
        <v>174</v>
      </c>
    </row>
    <row r="16" spans="1:11" x14ac:dyDescent="0.3">
      <c r="B16" t="s">
        <v>110</v>
      </c>
      <c r="D16" s="5">
        <v>25</v>
      </c>
      <c r="E16" s="5" t="s">
        <v>171</v>
      </c>
      <c r="F16" s="5">
        <v>350</v>
      </c>
      <c r="G16" s="16">
        <f>F16*D16/100</f>
        <v>87.5</v>
      </c>
      <c r="H16" s="16"/>
      <c r="I16" s="16"/>
      <c r="J16" s="16">
        <f>G16</f>
        <v>87.5</v>
      </c>
      <c r="K16" t="s">
        <v>172</v>
      </c>
    </row>
    <row r="17" spans="1:11" x14ac:dyDescent="0.3">
      <c r="B17" t="s">
        <v>201</v>
      </c>
      <c r="D17">
        <v>75</v>
      </c>
      <c r="E17" s="5" t="s">
        <v>171</v>
      </c>
      <c r="F17" s="5">
        <v>350</v>
      </c>
      <c r="G17" s="16"/>
      <c r="H17" s="16"/>
      <c r="I17" s="16">
        <f>F17*D17/100</f>
        <v>262.5</v>
      </c>
      <c r="J17" s="16"/>
      <c r="K17" t="s">
        <v>172</v>
      </c>
    </row>
    <row r="18" spans="1:11" x14ac:dyDescent="0.3">
      <c r="B18" t="s">
        <v>229</v>
      </c>
      <c r="E18" s="5"/>
      <c r="F18" s="5"/>
      <c r="G18" s="16"/>
      <c r="H18" s="16"/>
      <c r="I18" s="16"/>
      <c r="J18" s="16"/>
      <c r="K18" t="s">
        <v>178</v>
      </c>
    </row>
    <row r="19" spans="1:11" x14ac:dyDescent="0.3">
      <c r="B19" t="s">
        <v>111</v>
      </c>
      <c r="D19">
        <v>75</v>
      </c>
      <c r="E19" s="5" t="s">
        <v>171</v>
      </c>
      <c r="F19">
        <v>150</v>
      </c>
      <c r="G19" s="16"/>
      <c r="H19" s="22">
        <f>D19*F20/100</f>
        <v>112.5</v>
      </c>
      <c r="I19" s="16"/>
      <c r="J19" s="16">
        <f>H19</f>
        <v>112.5</v>
      </c>
      <c r="K19" t="s">
        <v>172</v>
      </c>
    </row>
    <row r="20" spans="1:11" x14ac:dyDescent="0.3">
      <c r="B20" t="s">
        <v>201</v>
      </c>
      <c r="D20">
        <v>25</v>
      </c>
      <c r="E20" s="5" t="s">
        <v>171</v>
      </c>
      <c r="F20">
        <v>150</v>
      </c>
      <c r="G20" s="20"/>
      <c r="H20" s="20"/>
      <c r="I20" s="20">
        <f>F20*D20/100</f>
        <v>37.5</v>
      </c>
      <c r="J20" s="20">
        <f>I20</f>
        <v>37.5</v>
      </c>
      <c r="K20" t="s">
        <v>172</v>
      </c>
    </row>
    <row r="21" spans="1:11" x14ac:dyDescent="0.3">
      <c r="B21" t="s">
        <v>174</v>
      </c>
      <c r="F21" t="s">
        <v>178</v>
      </c>
      <c r="G21" s="16">
        <f>SUM(G16:G20)</f>
        <v>87.5</v>
      </c>
      <c r="H21" s="16">
        <f>SUM(H16:H20)</f>
        <v>112.5</v>
      </c>
      <c r="I21" s="16">
        <f>SUM(I16:I20)</f>
        <v>300</v>
      </c>
      <c r="J21" s="16">
        <f>SUM(J16:J20)</f>
        <v>237.5</v>
      </c>
      <c r="K21" t="s">
        <v>172</v>
      </c>
    </row>
    <row r="22" spans="1:11" x14ac:dyDescent="0.3">
      <c r="G22" s="16"/>
      <c r="H22" s="16"/>
      <c r="I22" s="16"/>
      <c r="J22" s="16"/>
    </row>
    <row r="24" spans="1:11" s="58" customFormat="1" x14ac:dyDescent="0.3">
      <c r="A24" s="57" t="s">
        <v>159</v>
      </c>
    </row>
    <row r="25" spans="1:11" ht="12.75" customHeight="1" x14ac:dyDescent="0.3"/>
    <row r="26" spans="1:11" x14ac:dyDescent="0.3">
      <c r="A26" s="61" t="s">
        <v>209</v>
      </c>
    </row>
    <row r="28" spans="1:11" x14ac:dyDescent="0.3">
      <c r="B28" t="s">
        <v>205</v>
      </c>
      <c r="H28" t="s">
        <v>178</v>
      </c>
      <c r="I28" t="s">
        <v>178</v>
      </c>
    </row>
    <row r="29" spans="1:11" x14ac:dyDescent="0.3">
      <c r="F29" s="5">
        <v>40000</v>
      </c>
      <c r="G29">
        <v>500</v>
      </c>
      <c r="H29" t="s">
        <v>187</v>
      </c>
      <c r="I29">
        <f>F29/G29</f>
        <v>80</v>
      </c>
      <c r="J29" t="s">
        <v>206</v>
      </c>
    </row>
    <row r="30" spans="1:11" x14ac:dyDescent="0.3">
      <c r="J30" t="s">
        <v>178</v>
      </c>
    </row>
    <row r="31" spans="1:11" x14ac:dyDescent="0.3">
      <c r="A31" t="s">
        <v>5</v>
      </c>
      <c r="B31" t="s">
        <v>214</v>
      </c>
    </row>
    <row r="32" spans="1:11" x14ac:dyDescent="0.3">
      <c r="D32">
        <v>200</v>
      </c>
      <c r="E32" t="s">
        <v>187</v>
      </c>
      <c r="F32" s="1">
        <v>80</v>
      </c>
      <c r="G32" t="s">
        <v>172</v>
      </c>
      <c r="H32" s="5">
        <f>D32*F32</f>
        <v>16000</v>
      </c>
      <c r="I32" t="s">
        <v>172</v>
      </c>
    </row>
    <row r="33" spans="1:11" x14ac:dyDescent="0.3">
      <c r="B33" s="19">
        <v>0.08</v>
      </c>
      <c r="C33" t="s">
        <v>196</v>
      </c>
      <c r="F33" t="s">
        <v>178</v>
      </c>
      <c r="G33" t="s">
        <v>178</v>
      </c>
      <c r="H33" s="5">
        <f>H32*B33</f>
        <v>1280</v>
      </c>
      <c r="I33" t="s">
        <v>172</v>
      </c>
    </row>
    <row r="34" spans="1:11" x14ac:dyDescent="0.3">
      <c r="H34" s="5"/>
    </row>
    <row r="35" spans="1:11" x14ac:dyDescent="0.3">
      <c r="A35" t="s">
        <v>17</v>
      </c>
      <c r="B35" t="s">
        <v>207</v>
      </c>
      <c r="D35">
        <v>200</v>
      </c>
      <c r="E35" t="s">
        <v>189</v>
      </c>
      <c r="F35">
        <v>12</v>
      </c>
      <c r="G35" t="s">
        <v>172</v>
      </c>
      <c r="H35" s="5">
        <f>D35*F35</f>
        <v>2400</v>
      </c>
      <c r="I35" s="1" t="s">
        <v>172</v>
      </c>
      <c r="J35" t="s">
        <v>178</v>
      </c>
    </row>
    <row r="36" spans="1:11" x14ac:dyDescent="0.3">
      <c r="B36" t="s">
        <v>191</v>
      </c>
      <c r="F36" t="s">
        <v>178</v>
      </c>
      <c r="J36" t="s">
        <v>178</v>
      </c>
    </row>
    <row r="37" spans="1:11" x14ac:dyDescent="0.3">
      <c r="D37" s="5" t="s">
        <v>178</v>
      </c>
      <c r="E37" s="5" t="s">
        <v>178</v>
      </c>
      <c r="F37" s="5"/>
      <c r="G37" s="5" t="s">
        <v>199</v>
      </c>
      <c r="H37" s="5" t="s">
        <v>111</v>
      </c>
      <c r="I37" s="5" t="s">
        <v>200</v>
      </c>
      <c r="J37" t="s">
        <v>174</v>
      </c>
    </row>
    <row r="38" spans="1:11" x14ac:dyDescent="0.3">
      <c r="B38" t="s">
        <v>110</v>
      </c>
      <c r="D38" s="5">
        <v>25</v>
      </c>
      <c r="E38" s="5" t="s">
        <v>171</v>
      </c>
      <c r="F38" s="5">
        <v>1280</v>
      </c>
      <c r="G38" s="16">
        <f>F38*D38/100</f>
        <v>320</v>
      </c>
      <c r="H38" s="16"/>
      <c r="I38" s="16"/>
      <c r="J38" s="16">
        <f>G38</f>
        <v>320</v>
      </c>
      <c r="K38" t="s">
        <v>172</v>
      </c>
    </row>
    <row r="39" spans="1:11" x14ac:dyDescent="0.3">
      <c r="B39" t="s">
        <v>201</v>
      </c>
      <c r="D39">
        <v>75</v>
      </c>
      <c r="E39" s="5" t="s">
        <v>171</v>
      </c>
      <c r="F39" s="5">
        <v>1280</v>
      </c>
      <c r="G39" s="16"/>
      <c r="H39" s="16"/>
      <c r="I39" s="16">
        <f>F39*D39/100</f>
        <v>960</v>
      </c>
      <c r="J39" s="16">
        <f>I39</f>
        <v>960</v>
      </c>
      <c r="K39" t="s">
        <v>172</v>
      </c>
    </row>
    <row r="40" spans="1:11" x14ac:dyDescent="0.3">
      <c r="B40" t="s">
        <v>230</v>
      </c>
      <c r="E40" s="5"/>
      <c r="F40" s="5"/>
      <c r="G40" s="16"/>
      <c r="H40" s="16"/>
      <c r="I40" s="16"/>
      <c r="J40" s="16"/>
      <c r="K40" t="s">
        <v>172</v>
      </c>
    </row>
    <row r="41" spans="1:11" x14ac:dyDescent="0.3">
      <c r="B41" t="s">
        <v>111</v>
      </c>
      <c r="D41">
        <v>75</v>
      </c>
      <c r="E41" s="5" t="s">
        <v>171</v>
      </c>
      <c r="F41" s="5">
        <v>1120</v>
      </c>
      <c r="G41" s="16"/>
      <c r="H41" s="22">
        <f>D41*F42/100</f>
        <v>840</v>
      </c>
      <c r="I41" s="16"/>
      <c r="J41" s="16">
        <f>H41</f>
        <v>840</v>
      </c>
      <c r="K41" t="s">
        <v>172</v>
      </c>
    </row>
    <row r="42" spans="1:11" x14ac:dyDescent="0.3">
      <c r="B42" t="s">
        <v>201</v>
      </c>
      <c r="D42">
        <v>25</v>
      </c>
      <c r="E42" s="5" t="s">
        <v>171</v>
      </c>
      <c r="F42" s="5">
        <v>1120</v>
      </c>
      <c r="G42" s="20"/>
      <c r="H42" s="20"/>
      <c r="I42" s="20">
        <f>F42*D42/100</f>
        <v>280</v>
      </c>
      <c r="J42" s="20">
        <f>I42</f>
        <v>280</v>
      </c>
      <c r="K42" t="s">
        <v>172</v>
      </c>
    </row>
    <row r="43" spans="1:11" x14ac:dyDescent="0.3">
      <c r="B43" t="s">
        <v>174</v>
      </c>
      <c r="F43" t="s">
        <v>178</v>
      </c>
      <c r="G43" s="16">
        <f>SUM(G38:G42)</f>
        <v>320</v>
      </c>
      <c r="H43" s="16">
        <f>SUM(H38:H42)</f>
        <v>840</v>
      </c>
      <c r="I43" s="16">
        <f>SUM(I38:I42)</f>
        <v>1240</v>
      </c>
      <c r="J43" s="16">
        <f>SUM(J38:J42)</f>
        <v>2400</v>
      </c>
      <c r="K43" t="s">
        <v>172</v>
      </c>
    </row>
    <row r="46" spans="1:11" s="58" customFormat="1" ht="12.75" customHeight="1" x14ac:dyDescent="0.3">
      <c r="A46" s="57" t="s">
        <v>137</v>
      </c>
    </row>
    <row r="48" spans="1:11" x14ac:dyDescent="0.3">
      <c r="A48" s="24" t="s">
        <v>213</v>
      </c>
      <c r="B48" s="24"/>
      <c r="C48" s="24"/>
      <c r="D48" s="24"/>
      <c r="E48" s="24"/>
    </row>
    <row r="50" spans="2:11" x14ac:dyDescent="0.3">
      <c r="B50" t="s">
        <v>211</v>
      </c>
      <c r="I50">
        <v>50</v>
      </c>
    </row>
    <row r="52" spans="2:11" x14ac:dyDescent="0.3">
      <c r="B52" t="s">
        <v>215</v>
      </c>
    </row>
    <row r="53" spans="2:11" x14ac:dyDescent="0.3">
      <c r="D53">
        <v>250</v>
      </c>
      <c r="E53" t="s">
        <v>187</v>
      </c>
      <c r="F53" s="1">
        <v>50</v>
      </c>
      <c r="G53" t="s">
        <v>172</v>
      </c>
      <c r="H53" s="5">
        <f>D53*F53</f>
        <v>12500</v>
      </c>
      <c r="I53" t="s">
        <v>172</v>
      </c>
      <c r="J53" s="5"/>
    </row>
    <row r="54" spans="2:11" x14ac:dyDescent="0.3">
      <c r="B54" s="19">
        <v>0.08</v>
      </c>
      <c r="C54" t="s">
        <v>196</v>
      </c>
      <c r="F54" t="s">
        <v>178</v>
      </c>
      <c r="G54" t="s">
        <v>178</v>
      </c>
      <c r="H54" s="5">
        <f>H53*B54</f>
        <v>1000</v>
      </c>
      <c r="I54" t="s">
        <v>172</v>
      </c>
      <c r="J54" s="5"/>
    </row>
    <row r="55" spans="2:11" x14ac:dyDescent="0.3">
      <c r="D55" s="5"/>
      <c r="E55" s="5"/>
      <c r="G55" s="5"/>
      <c r="H55" s="5"/>
      <c r="I55" s="5"/>
      <c r="J55" s="5"/>
    </row>
    <row r="56" spans="2:11" x14ac:dyDescent="0.3">
      <c r="B56" t="s">
        <v>212</v>
      </c>
      <c r="D56" s="5">
        <v>250</v>
      </c>
      <c r="E56" s="5" t="s">
        <v>189</v>
      </c>
      <c r="F56" s="5">
        <v>10</v>
      </c>
      <c r="G56" s="5" t="s">
        <v>172</v>
      </c>
      <c r="H56" s="5">
        <f>D56*F56</f>
        <v>2500</v>
      </c>
      <c r="I56" s="5" t="s">
        <v>172</v>
      </c>
      <c r="J56" s="5"/>
    </row>
    <row r="57" spans="2:11" x14ac:dyDescent="0.3">
      <c r="B57" t="s">
        <v>191</v>
      </c>
      <c r="D57" s="5"/>
      <c r="E57" s="5"/>
      <c r="F57" s="5" t="s">
        <v>178</v>
      </c>
      <c r="G57" s="5"/>
      <c r="H57" s="5"/>
      <c r="I57" s="5"/>
      <c r="J57" s="5" t="s">
        <v>178</v>
      </c>
    </row>
    <row r="58" spans="2:11" x14ac:dyDescent="0.3">
      <c r="D58" s="5" t="s">
        <v>178</v>
      </c>
      <c r="E58" s="5" t="s">
        <v>178</v>
      </c>
      <c r="F58" s="5"/>
      <c r="G58" s="5" t="s">
        <v>199</v>
      </c>
      <c r="H58" s="5" t="s">
        <v>111</v>
      </c>
      <c r="I58" s="5" t="s">
        <v>200</v>
      </c>
      <c r="J58" t="s">
        <v>174</v>
      </c>
    </row>
    <row r="59" spans="2:11" x14ac:dyDescent="0.3">
      <c r="B59" t="s">
        <v>110</v>
      </c>
      <c r="D59" s="5">
        <v>25</v>
      </c>
      <c r="E59" s="5" t="s">
        <v>171</v>
      </c>
      <c r="F59" s="5">
        <v>1000</v>
      </c>
      <c r="G59" s="16">
        <f>F59*D59/100</f>
        <v>250</v>
      </c>
      <c r="H59" s="16"/>
      <c r="I59" s="16"/>
      <c r="J59" s="16">
        <f>G59</f>
        <v>250</v>
      </c>
      <c r="K59" t="s">
        <v>172</v>
      </c>
    </row>
    <row r="60" spans="2:11" x14ac:dyDescent="0.3">
      <c r="B60" t="s">
        <v>201</v>
      </c>
      <c r="D60">
        <v>75</v>
      </c>
      <c r="E60" s="5" t="s">
        <v>171</v>
      </c>
      <c r="F60" s="5">
        <v>1000</v>
      </c>
      <c r="G60" s="16"/>
      <c r="H60" s="16"/>
      <c r="I60" s="16">
        <f>F60*D60/100</f>
        <v>750</v>
      </c>
      <c r="J60" s="16">
        <f>I60</f>
        <v>750</v>
      </c>
      <c r="K60" t="s">
        <v>172</v>
      </c>
    </row>
    <row r="61" spans="2:11" x14ac:dyDescent="0.3">
      <c r="B61" t="s">
        <v>231</v>
      </c>
      <c r="E61" s="5"/>
      <c r="F61" s="5"/>
      <c r="G61" s="16"/>
      <c r="H61" s="16"/>
      <c r="I61" s="16"/>
      <c r="J61" s="16"/>
      <c r="K61" t="s">
        <v>172</v>
      </c>
    </row>
    <row r="62" spans="2:11" x14ac:dyDescent="0.3">
      <c r="B62" t="s">
        <v>111</v>
      </c>
      <c r="D62">
        <v>75</v>
      </c>
      <c r="E62" s="5" t="s">
        <v>171</v>
      </c>
      <c r="F62" s="5">
        <v>1500</v>
      </c>
      <c r="G62" s="16"/>
      <c r="H62" s="22">
        <f>D62*F63/100</f>
        <v>1125</v>
      </c>
      <c r="I62" s="16"/>
      <c r="J62" s="16">
        <f>H62</f>
        <v>1125</v>
      </c>
      <c r="K62" t="s">
        <v>172</v>
      </c>
    </row>
    <row r="63" spans="2:11" x14ac:dyDescent="0.3">
      <c r="B63" t="s">
        <v>201</v>
      </c>
      <c r="D63">
        <v>25</v>
      </c>
      <c r="E63" s="5" t="s">
        <v>171</v>
      </c>
      <c r="F63" s="5">
        <v>1500</v>
      </c>
      <c r="G63" s="20"/>
      <c r="H63" s="20"/>
      <c r="I63" s="20">
        <f>F63*D63/100</f>
        <v>375</v>
      </c>
      <c r="J63" s="20">
        <f>I63</f>
        <v>375</v>
      </c>
      <c r="K63" t="s">
        <v>172</v>
      </c>
    </row>
    <row r="64" spans="2:11" x14ac:dyDescent="0.3">
      <c r="B64" t="s">
        <v>174</v>
      </c>
      <c r="F64" t="s">
        <v>178</v>
      </c>
      <c r="G64" s="16">
        <f>SUM(G59:G63)</f>
        <v>250</v>
      </c>
      <c r="H64" s="16">
        <f>SUM(H59:H63)</f>
        <v>1125</v>
      </c>
      <c r="I64" s="16">
        <f>SUM(I59:I63)</f>
        <v>1125</v>
      </c>
      <c r="J64" s="16">
        <f>SUM(J59:J63)</f>
        <v>2500</v>
      </c>
      <c r="K64" t="s">
        <v>172</v>
      </c>
    </row>
    <row r="67" spans="1:11" s="58" customFormat="1" ht="12.75" customHeight="1" x14ac:dyDescent="0.3">
      <c r="A67" s="57" t="s">
        <v>138</v>
      </c>
    </row>
    <row r="69" spans="1:11" x14ac:dyDescent="0.3">
      <c r="A69" s="61" t="s">
        <v>224</v>
      </c>
    </row>
    <row r="71" spans="1:11" x14ac:dyDescent="0.3">
      <c r="B71" s="62" t="s">
        <v>217</v>
      </c>
      <c r="C71" s="62"/>
      <c r="D71" s="63"/>
      <c r="E71" s="63"/>
      <c r="F71" s="63"/>
      <c r="G71" s="63"/>
      <c r="H71" s="63"/>
      <c r="I71" s="63"/>
      <c r="J71" s="63"/>
      <c r="K71" s="62"/>
    </row>
    <row r="72" spans="1:11" x14ac:dyDescent="0.3">
      <c r="B72" s="62"/>
      <c r="C72" s="62"/>
      <c r="D72" s="63"/>
      <c r="E72" s="63"/>
      <c r="F72" s="63"/>
      <c r="G72" s="63"/>
      <c r="H72" s="63"/>
      <c r="I72" s="63"/>
      <c r="J72" s="62"/>
      <c r="K72" s="62"/>
    </row>
    <row r="73" spans="1:11" x14ac:dyDescent="0.3">
      <c r="B73" s="64" t="s">
        <v>225</v>
      </c>
      <c r="C73" s="62"/>
      <c r="D73" s="62">
        <v>150</v>
      </c>
      <c r="E73" s="62" t="s">
        <v>187</v>
      </c>
      <c r="F73" s="63">
        <v>400</v>
      </c>
      <c r="G73" s="62" t="s">
        <v>172</v>
      </c>
      <c r="H73" s="63">
        <f>D73*F73</f>
        <v>60000</v>
      </c>
      <c r="I73" s="63" t="s">
        <v>172</v>
      </c>
      <c r="J73" s="63"/>
      <c r="K73" s="62"/>
    </row>
    <row r="74" spans="1:11" x14ac:dyDescent="0.3">
      <c r="B74" s="62">
        <v>8</v>
      </c>
      <c r="C74" s="62" t="s">
        <v>218</v>
      </c>
      <c r="D74" s="63"/>
      <c r="E74" s="63"/>
      <c r="F74" s="62" t="s">
        <v>178</v>
      </c>
      <c r="G74" s="63" t="s">
        <v>178</v>
      </c>
      <c r="H74" s="63">
        <f>H73*B74/100</f>
        <v>4800</v>
      </c>
      <c r="I74" s="63" t="s">
        <v>172</v>
      </c>
      <c r="J74" s="63"/>
      <c r="K74" s="62"/>
    </row>
    <row r="75" spans="1:11" x14ac:dyDescent="0.3">
      <c r="B75" s="62"/>
      <c r="C75" s="62"/>
      <c r="D75" s="63"/>
      <c r="E75" s="63"/>
      <c r="F75" s="62"/>
      <c r="G75" s="63"/>
      <c r="H75" s="63"/>
      <c r="I75" s="63"/>
      <c r="J75" s="63"/>
      <c r="K75" s="62"/>
    </row>
    <row r="76" spans="1:11" x14ac:dyDescent="0.3">
      <c r="B76" s="62" t="s">
        <v>219</v>
      </c>
      <c r="C76" s="62"/>
      <c r="D76" s="63">
        <v>150</v>
      </c>
      <c r="E76" s="63" t="s">
        <v>189</v>
      </c>
      <c r="F76" s="63">
        <v>80</v>
      </c>
      <c r="G76" s="63" t="s">
        <v>172</v>
      </c>
      <c r="H76" s="63">
        <f>D76*F76</f>
        <v>12000</v>
      </c>
      <c r="I76" s="62" t="s">
        <v>172</v>
      </c>
      <c r="J76" s="63"/>
      <c r="K76" s="62"/>
    </row>
    <row r="77" spans="1:11" x14ac:dyDescent="0.3">
      <c r="B77" s="62"/>
      <c r="C77" s="62"/>
      <c r="D77" s="63"/>
      <c r="E77" s="63"/>
      <c r="F77" s="63" t="s">
        <v>178</v>
      </c>
      <c r="G77" s="63"/>
      <c r="H77" s="63"/>
      <c r="I77" s="63"/>
      <c r="J77" s="63"/>
      <c r="K77" s="62"/>
    </row>
    <row r="78" spans="1:11" x14ac:dyDescent="0.3">
      <c r="B78" s="62" t="s">
        <v>178</v>
      </c>
      <c r="C78" s="62"/>
      <c r="D78" s="63" t="s">
        <v>178</v>
      </c>
      <c r="E78" s="63" t="s">
        <v>178</v>
      </c>
      <c r="F78" s="63"/>
      <c r="G78" s="63" t="s">
        <v>199</v>
      </c>
      <c r="H78" s="63" t="s">
        <v>111</v>
      </c>
      <c r="I78" s="63" t="s">
        <v>200</v>
      </c>
      <c r="J78" s="63" t="s">
        <v>220</v>
      </c>
      <c r="K78" s="62"/>
    </row>
    <row r="79" spans="1:11" x14ac:dyDescent="0.3">
      <c r="B79" s="62" t="s">
        <v>110</v>
      </c>
      <c r="C79" s="62"/>
      <c r="D79" s="63">
        <v>25</v>
      </c>
      <c r="E79" s="63" t="s">
        <v>171</v>
      </c>
      <c r="F79" s="63">
        <v>4800</v>
      </c>
      <c r="G79" s="68">
        <f>D79*F80/100</f>
        <v>1200</v>
      </c>
      <c r="H79" s="68"/>
      <c r="I79" s="69"/>
      <c r="J79" s="68">
        <f>G79</f>
        <v>1200</v>
      </c>
      <c r="K79" s="62" t="s">
        <v>172</v>
      </c>
    </row>
    <row r="80" spans="1:11" x14ac:dyDescent="0.3">
      <c r="B80" s="62" t="s">
        <v>201</v>
      </c>
      <c r="C80" s="62"/>
      <c r="D80" s="62">
        <v>75</v>
      </c>
      <c r="E80" s="63" t="s">
        <v>171</v>
      </c>
      <c r="F80" s="63">
        <v>4800</v>
      </c>
      <c r="G80" s="69"/>
      <c r="H80" s="68"/>
      <c r="I80" s="68">
        <f>F80*D80/100</f>
        <v>3600</v>
      </c>
      <c r="J80" s="68">
        <f>I80</f>
        <v>3600</v>
      </c>
      <c r="K80" s="62" t="s">
        <v>172</v>
      </c>
    </row>
    <row r="81" spans="1:11" x14ac:dyDescent="0.3">
      <c r="B81" s="62" t="s">
        <v>232</v>
      </c>
      <c r="C81" s="62"/>
      <c r="D81" s="62"/>
      <c r="E81" s="62"/>
      <c r="F81" s="62" t="s">
        <v>178</v>
      </c>
      <c r="G81" s="68" t="s">
        <v>178</v>
      </c>
      <c r="H81" s="68"/>
      <c r="I81" s="69"/>
      <c r="J81" s="68"/>
      <c r="K81" s="62" t="s">
        <v>178</v>
      </c>
    </row>
    <row r="82" spans="1:11" x14ac:dyDescent="0.3">
      <c r="B82" s="62" t="s">
        <v>111</v>
      </c>
      <c r="C82" s="62"/>
      <c r="D82" s="62">
        <v>75</v>
      </c>
      <c r="E82" s="63" t="s">
        <v>171</v>
      </c>
      <c r="F82" s="63">
        <v>7200</v>
      </c>
      <c r="G82" s="68"/>
      <c r="H82" s="69">
        <f>D82*F83/100</f>
        <v>5400</v>
      </c>
      <c r="I82" s="69"/>
      <c r="J82" s="68">
        <f>H82</f>
        <v>5400</v>
      </c>
      <c r="K82" s="62" t="s">
        <v>172</v>
      </c>
    </row>
    <row r="83" spans="1:11" x14ac:dyDescent="0.3">
      <c r="B83" s="62" t="s">
        <v>201</v>
      </c>
      <c r="C83" s="62"/>
      <c r="D83" s="62">
        <v>25</v>
      </c>
      <c r="E83" s="63" t="s">
        <v>171</v>
      </c>
      <c r="F83" s="63">
        <v>7200</v>
      </c>
      <c r="G83" s="71"/>
      <c r="H83" s="70"/>
      <c r="I83" s="71">
        <f>F83*D83/100</f>
        <v>1800</v>
      </c>
      <c r="J83" s="71">
        <f>I83</f>
        <v>1800</v>
      </c>
      <c r="K83" s="62" t="s">
        <v>172</v>
      </c>
    </row>
    <row r="84" spans="1:11" x14ac:dyDescent="0.3">
      <c r="B84" s="62" t="s">
        <v>174</v>
      </c>
      <c r="C84" s="62"/>
      <c r="D84" s="62"/>
      <c r="E84" s="62"/>
      <c r="F84" s="62" t="s">
        <v>178</v>
      </c>
      <c r="G84" s="69">
        <f>SUM(G79:G83)</f>
        <v>1200</v>
      </c>
      <c r="H84" s="69">
        <f>SUM(H79:H83)</f>
        <v>5400</v>
      </c>
      <c r="I84" s="69">
        <f>SUM(I79:I83)</f>
        <v>5400</v>
      </c>
      <c r="J84" s="69">
        <f>SUM(J79:J83)</f>
        <v>12000</v>
      </c>
      <c r="K84" s="62" t="s">
        <v>172</v>
      </c>
    </row>
    <row r="85" spans="1:11" x14ac:dyDescent="0.3">
      <c r="B85" s="62"/>
      <c r="C85" s="62"/>
      <c r="D85" s="62"/>
      <c r="E85" s="62"/>
      <c r="F85" s="62"/>
      <c r="G85" s="64"/>
      <c r="H85" s="62"/>
      <c r="I85" s="62"/>
      <c r="J85" s="62"/>
      <c r="K85" s="62"/>
    </row>
    <row r="86" spans="1:11" x14ac:dyDescent="0.3">
      <c r="B86" s="64" t="s">
        <v>221</v>
      </c>
      <c r="C86" s="64"/>
      <c r="D86" s="64"/>
      <c r="E86" s="64"/>
      <c r="F86" s="62"/>
      <c r="G86" s="64"/>
      <c r="H86" s="64"/>
      <c r="I86" s="64"/>
      <c r="J86" s="62"/>
      <c r="K86" s="62"/>
    </row>
    <row r="87" spans="1:11" x14ac:dyDescent="0.3">
      <c r="B87" s="64"/>
      <c r="C87" s="64"/>
      <c r="D87" s="64"/>
      <c r="E87" s="64"/>
      <c r="F87" s="64"/>
      <c r="G87" s="64"/>
      <c r="H87" s="64"/>
      <c r="I87" s="64"/>
      <c r="J87" s="64"/>
      <c r="K87" s="62"/>
    </row>
    <row r="88" spans="1:11" x14ac:dyDescent="0.3">
      <c r="B88" s="64" t="s">
        <v>219</v>
      </c>
      <c r="C88" s="64"/>
      <c r="D88" s="64">
        <v>250</v>
      </c>
      <c r="E88" s="64" t="s">
        <v>222</v>
      </c>
      <c r="F88" s="64">
        <v>10</v>
      </c>
      <c r="G88" s="69"/>
      <c r="H88" s="69"/>
      <c r="I88" s="69"/>
      <c r="J88" s="69">
        <f>D88*F88</f>
        <v>2500</v>
      </c>
      <c r="K88" s="62" t="s">
        <v>172</v>
      </c>
    </row>
    <row r="89" spans="1:11" x14ac:dyDescent="0.3">
      <c r="B89" s="64" t="s">
        <v>110</v>
      </c>
      <c r="C89" s="64"/>
      <c r="D89" s="64">
        <v>85</v>
      </c>
      <c r="E89" s="64" t="s">
        <v>171</v>
      </c>
      <c r="F89" s="64" t="s">
        <v>178</v>
      </c>
      <c r="G89" s="69">
        <f>J88*D89/100</f>
        <v>2125</v>
      </c>
      <c r="H89" s="69"/>
      <c r="I89" s="69"/>
      <c r="J89" s="69"/>
      <c r="K89" s="62"/>
    </row>
    <row r="90" spans="1:11" x14ac:dyDescent="0.3">
      <c r="B90" s="64" t="s">
        <v>201</v>
      </c>
      <c r="C90" s="64"/>
      <c r="D90" s="64">
        <v>15</v>
      </c>
      <c r="E90" s="64" t="s">
        <v>171</v>
      </c>
      <c r="F90" s="64"/>
      <c r="G90" s="70"/>
      <c r="H90" s="70"/>
      <c r="I90" s="70">
        <f>J88*D90/100</f>
        <v>375</v>
      </c>
      <c r="J90" s="70"/>
      <c r="K90" s="62"/>
    </row>
    <row r="91" spans="1:11" x14ac:dyDescent="0.3">
      <c r="B91" s="64" t="s">
        <v>223</v>
      </c>
      <c r="C91" s="64"/>
      <c r="D91" s="64"/>
      <c r="E91" s="64"/>
      <c r="F91" s="64"/>
      <c r="G91" s="69">
        <f>SUM(G84:G90)</f>
        <v>3325</v>
      </c>
      <c r="H91" s="69">
        <f>SUM(H84:H90)</f>
        <v>5400</v>
      </c>
      <c r="I91" s="69">
        <f>SUM(I84:I90)</f>
        <v>5775</v>
      </c>
      <c r="J91" s="69">
        <f>SUM(J84:J90)</f>
        <v>14500</v>
      </c>
      <c r="K91" s="62" t="s">
        <v>172</v>
      </c>
    </row>
    <row r="96" spans="1:11" s="58" customFormat="1" ht="12.75" customHeight="1" x14ac:dyDescent="0.3">
      <c r="A96" s="57" t="s">
        <v>181</v>
      </c>
    </row>
    <row r="98" spans="1:11" x14ac:dyDescent="0.3">
      <c r="A98" s="24" t="s">
        <v>228</v>
      </c>
    </row>
    <row r="100" spans="1:11" x14ac:dyDescent="0.3">
      <c r="B100" t="s">
        <v>312</v>
      </c>
      <c r="D100" s="5"/>
      <c r="E100" s="5"/>
      <c r="F100" s="5"/>
      <c r="G100" s="5"/>
      <c r="H100" s="5"/>
      <c r="I100" s="5" t="s">
        <v>178</v>
      </c>
      <c r="J100" s="5"/>
    </row>
    <row r="101" spans="1:11" x14ac:dyDescent="0.3">
      <c r="D101" s="5"/>
      <c r="E101" s="5"/>
      <c r="F101" s="5"/>
      <c r="G101" s="5"/>
      <c r="H101" s="5"/>
      <c r="I101" s="5"/>
    </row>
    <row r="102" spans="1:11" x14ac:dyDescent="0.3">
      <c r="B102" s="1" t="s">
        <v>225</v>
      </c>
      <c r="D102">
        <v>180</v>
      </c>
      <c r="E102" t="s">
        <v>187</v>
      </c>
      <c r="F102" s="5">
        <v>20</v>
      </c>
      <c r="G102" t="s">
        <v>172</v>
      </c>
      <c r="H102" s="5">
        <f>D102*F102</f>
        <v>3600</v>
      </c>
      <c r="I102" s="5" t="s">
        <v>172</v>
      </c>
      <c r="J102" s="5"/>
    </row>
    <row r="103" spans="1:11" x14ac:dyDescent="0.3">
      <c r="B103">
        <v>8</v>
      </c>
      <c r="C103" t="s">
        <v>218</v>
      </c>
      <c r="D103" s="5"/>
      <c r="E103" s="5"/>
      <c r="F103" t="s">
        <v>178</v>
      </c>
      <c r="G103" s="5" t="s">
        <v>178</v>
      </c>
      <c r="H103" s="5">
        <f>H102*B103/100</f>
        <v>288</v>
      </c>
      <c r="I103" s="5" t="s">
        <v>172</v>
      </c>
      <c r="J103" s="5"/>
    </row>
    <row r="104" spans="1:11" x14ac:dyDescent="0.3">
      <c r="D104" s="5"/>
      <c r="E104" s="5"/>
      <c r="G104" s="5"/>
      <c r="H104" s="5"/>
      <c r="I104" s="5"/>
      <c r="J104" s="5"/>
    </row>
    <row r="105" spans="1:11" x14ac:dyDescent="0.3">
      <c r="B105" t="s">
        <v>219</v>
      </c>
      <c r="D105" s="5">
        <v>180</v>
      </c>
      <c r="E105" s="5" t="s">
        <v>189</v>
      </c>
      <c r="F105" s="5">
        <v>12</v>
      </c>
      <c r="G105" s="5" t="s">
        <v>172</v>
      </c>
      <c r="H105" s="5">
        <f>D105*F105</f>
        <v>2160</v>
      </c>
      <c r="I105" t="s">
        <v>172</v>
      </c>
      <c r="J105" s="5"/>
    </row>
    <row r="106" spans="1:11" x14ac:dyDescent="0.3">
      <c r="D106" s="5"/>
      <c r="E106" s="5"/>
      <c r="F106" s="5" t="s">
        <v>178</v>
      </c>
      <c r="G106" s="5"/>
      <c r="H106" s="5"/>
      <c r="I106" s="5"/>
      <c r="J106" s="5"/>
    </row>
    <row r="107" spans="1:11" x14ac:dyDescent="0.3">
      <c r="B107" t="s">
        <v>178</v>
      </c>
      <c r="D107" s="5" t="s">
        <v>178</v>
      </c>
      <c r="E107" s="5" t="s">
        <v>178</v>
      </c>
      <c r="F107" s="5"/>
      <c r="G107" s="5" t="s">
        <v>199</v>
      </c>
      <c r="H107" s="5" t="s">
        <v>111</v>
      </c>
      <c r="I107" s="5" t="s">
        <v>200</v>
      </c>
      <c r="J107" s="5" t="s">
        <v>220</v>
      </c>
    </row>
    <row r="108" spans="1:11" x14ac:dyDescent="0.3">
      <c r="B108" t="s">
        <v>110</v>
      </c>
      <c r="D108" s="5">
        <v>25</v>
      </c>
      <c r="E108" s="5" t="s">
        <v>171</v>
      </c>
      <c r="F108" s="5">
        <v>288</v>
      </c>
      <c r="G108" s="16">
        <f>D108*F109/100</f>
        <v>72</v>
      </c>
      <c r="H108" s="16"/>
      <c r="I108" s="22"/>
      <c r="J108" s="16">
        <f>G108</f>
        <v>72</v>
      </c>
      <c r="K108" t="s">
        <v>172</v>
      </c>
    </row>
    <row r="109" spans="1:11" x14ac:dyDescent="0.3">
      <c r="B109" t="s">
        <v>201</v>
      </c>
      <c r="D109">
        <v>75</v>
      </c>
      <c r="E109" s="5" t="s">
        <v>171</v>
      </c>
      <c r="F109" s="5">
        <v>288</v>
      </c>
      <c r="G109" s="22"/>
      <c r="H109" s="16"/>
      <c r="I109" s="16">
        <f>F109*D109/100</f>
        <v>216</v>
      </c>
      <c r="J109" s="16">
        <f>I109</f>
        <v>216</v>
      </c>
      <c r="K109" t="s">
        <v>172</v>
      </c>
    </row>
    <row r="110" spans="1:11" x14ac:dyDescent="0.3">
      <c r="B110" t="s">
        <v>233</v>
      </c>
      <c r="F110" t="s">
        <v>178</v>
      </c>
      <c r="G110" s="16" t="s">
        <v>178</v>
      </c>
      <c r="H110" s="16"/>
      <c r="I110" s="22"/>
      <c r="J110" s="16"/>
      <c r="K110" t="s">
        <v>178</v>
      </c>
    </row>
    <row r="111" spans="1:11" x14ac:dyDescent="0.3">
      <c r="B111" t="s">
        <v>111</v>
      </c>
      <c r="D111">
        <v>75</v>
      </c>
      <c r="E111" s="5" t="s">
        <v>171</v>
      </c>
      <c r="F111" s="5">
        <v>1872</v>
      </c>
      <c r="G111" s="16"/>
      <c r="H111" s="22">
        <f>D111*F112/100</f>
        <v>1404</v>
      </c>
      <c r="I111" s="22"/>
      <c r="J111" s="16">
        <f>H111</f>
        <v>1404</v>
      </c>
      <c r="K111" t="s">
        <v>172</v>
      </c>
    </row>
    <row r="112" spans="1:11" x14ac:dyDescent="0.3">
      <c r="B112" t="s">
        <v>201</v>
      </c>
      <c r="D112">
        <v>25</v>
      </c>
      <c r="E112" s="5" t="s">
        <v>171</v>
      </c>
      <c r="F112" s="5">
        <v>1872</v>
      </c>
      <c r="G112" s="20"/>
      <c r="H112" s="46"/>
      <c r="I112" s="20">
        <f>F112*D112/100</f>
        <v>468</v>
      </c>
      <c r="J112" s="20">
        <f>I112</f>
        <v>468</v>
      </c>
      <c r="K112" t="s">
        <v>172</v>
      </c>
    </row>
    <row r="113" spans="1:11" x14ac:dyDescent="0.3">
      <c r="B113" t="s">
        <v>174</v>
      </c>
      <c r="F113" t="s">
        <v>178</v>
      </c>
      <c r="G113" s="22">
        <f>SUM(G108:G112)</f>
        <v>72</v>
      </c>
      <c r="H113" s="22">
        <f>SUM(H108:H112)</f>
        <v>1404</v>
      </c>
      <c r="I113" s="22">
        <f>SUM(I108:I112)</f>
        <v>684</v>
      </c>
      <c r="J113" s="22">
        <f>SUM(J108:J112)</f>
        <v>2160</v>
      </c>
      <c r="K113" t="s">
        <v>172</v>
      </c>
    </row>
    <row r="114" spans="1:11" x14ac:dyDescent="0.3">
      <c r="G114" s="1"/>
    </row>
    <row r="115" spans="1:11" x14ac:dyDescent="0.3">
      <c r="B115" s="1" t="s">
        <v>227</v>
      </c>
      <c r="C115" s="1"/>
      <c r="D115" s="1"/>
      <c r="E115" s="1"/>
      <c r="G115" s="1"/>
      <c r="H115" s="1"/>
      <c r="I115" s="1"/>
    </row>
    <row r="116" spans="1:11" x14ac:dyDescent="0.3">
      <c r="B116" s="1"/>
      <c r="C116" s="1"/>
      <c r="D116" s="1"/>
      <c r="E116" s="1"/>
      <c r="F116" s="1"/>
      <c r="G116" s="1"/>
      <c r="H116" s="1"/>
      <c r="I116" s="1"/>
      <c r="J116" s="1"/>
    </row>
    <row r="117" spans="1:11" x14ac:dyDescent="0.3">
      <c r="B117" s="1" t="s">
        <v>219</v>
      </c>
      <c r="C117" s="1"/>
      <c r="D117" s="1">
        <v>300</v>
      </c>
      <c r="E117" s="1" t="s">
        <v>222</v>
      </c>
      <c r="F117" s="1">
        <v>8</v>
      </c>
      <c r="G117" s="22"/>
      <c r="H117" s="22"/>
      <c r="I117" s="22"/>
      <c r="J117" s="22">
        <f>D117*F117</f>
        <v>2400</v>
      </c>
      <c r="K117" t="s">
        <v>172</v>
      </c>
    </row>
    <row r="118" spans="1:11" x14ac:dyDescent="0.3">
      <c r="B118" s="1" t="s">
        <v>110</v>
      </c>
      <c r="C118" s="1"/>
      <c r="D118" s="1">
        <v>85</v>
      </c>
      <c r="E118" s="1" t="s">
        <v>171</v>
      </c>
      <c r="F118" s="1" t="s">
        <v>178</v>
      </c>
      <c r="G118" s="22">
        <f>J117*D118/100</f>
        <v>2040</v>
      </c>
      <c r="H118" s="22"/>
      <c r="I118" s="22"/>
      <c r="J118" s="22"/>
    </row>
    <row r="119" spans="1:11" x14ac:dyDescent="0.3">
      <c r="B119" s="1" t="s">
        <v>201</v>
      </c>
      <c r="C119" s="1"/>
      <c r="D119" s="1">
        <v>15</v>
      </c>
      <c r="E119" s="1" t="s">
        <v>171</v>
      </c>
      <c r="F119" s="1"/>
      <c r="G119" s="46"/>
      <c r="H119" s="46"/>
      <c r="I119" s="46">
        <f>J117*D119/100</f>
        <v>360</v>
      </c>
      <c r="J119" s="46"/>
    </row>
    <row r="120" spans="1:11" x14ac:dyDescent="0.3">
      <c r="B120" s="1" t="s">
        <v>223</v>
      </c>
      <c r="C120" s="1"/>
      <c r="D120" s="1"/>
      <c r="E120" s="1"/>
      <c r="F120" s="1"/>
      <c r="G120" s="22">
        <f>SUM(G113:G119)</f>
        <v>2112</v>
      </c>
      <c r="H120" s="22">
        <f>SUM(H113:H119)</f>
        <v>1404</v>
      </c>
      <c r="I120" s="22">
        <f>SUM(I113:I119)</f>
        <v>1044</v>
      </c>
      <c r="J120" s="22">
        <f>SUM(J113:J119)</f>
        <v>4560</v>
      </c>
      <c r="K120" t="s">
        <v>172</v>
      </c>
    </row>
    <row r="123" spans="1:11" ht="12.75" customHeight="1" x14ac:dyDescent="0.3">
      <c r="A123" s="7" t="s">
        <v>202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 x14ac:dyDescent="0.3">
      <c r="A124" s="24"/>
    </row>
    <row r="125" spans="1:11" x14ac:dyDescent="0.3">
      <c r="A125" s="24"/>
      <c r="B125" s="1" t="s">
        <v>234</v>
      </c>
      <c r="C125" s="1"/>
      <c r="D125" s="1"/>
      <c r="E125" s="1"/>
      <c r="F125" s="1"/>
      <c r="G125" s="1"/>
      <c r="H125" s="1"/>
    </row>
    <row r="126" spans="1:11" x14ac:dyDescent="0.3">
      <c r="A126" s="24"/>
      <c r="B126" s="1"/>
      <c r="D126" s="1">
        <v>350</v>
      </c>
      <c r="E126" s="1" t="s">
        <v>189</v>
      </c>
      <c r="F126" s="1">
        <v>24</v>
      </c>
      <c r="G126" s="1" t="s">
        <v>172</v>
      </c>
      <c r="H126" s="2">
        <f>D126*F126</f>
        <v>8400</v>
      </c>
      <c r="I126" t="s">
        <v>235</v>
      </c>
      <c r="J126" s="1" t="s">
        <v>201</v>
      </c>
    </row>
    <row r="127" spans="1:11" x14ac:dyDescent="0.3">
      <c r="A127" s="24"/>
      <c r="B127" s="1"/>
      <c r="C127" s="1"/>
      <c r="D127" s="1"/>
      <c r="E127" s="1"/>
      <c r="F127" s="1"/>
      <c r="G127" s="1"/>
      <c r="H127" s="2"/>
    </row>
    <row r="128" spans="1:11" x14ac:dyDescent="0.3">
      <c r="A128" s="24"/>
      <c r="B128" s="1" t="s">
        <v>236</v>
      </c>
      <c r="C128" s="1"/>
      <c r="D128" s="1"/>
      <c r="E128" s="1"/>
      <c r="F128" s="1"/>
      <c r="G128" s="1"/>
      <c r="H128" s="2"/>
    </row>
    <row r="129" spans="1:11" x14ac:dyDescent="0.3">
      <c r="A129" s="24"/>
      <c r="B129" s="1"/>
      <c r="D129" s="1">
        <v>250</v>
      </c>
      <c r="E129" s="1" t="s">
        <v>187</v>
      </c>
      <c r="F129" s="1">
        <v>30</v>
      </c>
      <c r="G129" s="1" t="s">
        <v>172</v>
      </c>
      <c r="H129" s="2">
        <f>D129*F129</f>
        <v>7500</v>
      </c>
      <c r="I129" t="s">
        <v>235</v>
      </c>
      <c r="J129" t="s">
        <v>237</v>
      </c>
    </row>
    <row r="130" spans="1:11" x14ac:dyDescent="0.3">
      <c r="A130" s="24"/>
      <c r="B130" s="1"/>
      <c r="C130" s="1"/>
      <c r="D130" s="1"/>
      <c r="E130" s="1"/>
      <c r="F130" s="1"/>
      <c r="G130" s="1"/>
      <c r="H130" s="1"/>
    </row>
    <row r="131" spans="1:11" x14ac:dyDescent="0.3">
      <c r="A131" s="24"/>
      <c r="B131" s="1"/>
      <c r="C131" s="1"/>
      <c r="D131" s="1"/>
      <c r="E131" s="1"/>
      <c r="F131" s="1"/>
      <c r="G131" s="1"/>
      <c r="H131" s="1"/>
    </row>
    <row r="132" spans="1:11" ht="12.75" customHeight="1" x14ac:dyDescent="0.3">
      <c r="A132" s="7" t="s">
        <v>208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 x14ac:dyDescent="0.3">
      <c r="A133" s="24"/>
      <c r="B133" s="1"/>
      <c r="C133" s="1"/>
      <c r="D133" s="1"/>
      <c r="E133" s="1"/>
      <c r="F133" s="1"/>
      <c r="G133" s="1"/>
      <c r="H133" s="1"/>
    </row>
    <row r="134" spans="1:11" x14ac:dyDescent="0.3">
      <c r="A134" s="24" t="s">
        <v>300</v>
      </c>
      <c r="B134" s="1"/>
      <c r="C134" s="1"/>
      <c r="D134" s="1"/>
      <c r="E134" s="1"/>
      <c r="F134" s="1"/>
      <c r="G134" s="1"/>
      <c r="H134" s="1"/>
    </row>
    <row r="135" spans="1:11" x14ac:dyDescent="0.3">
      <c r="A135" s="24"/>
      <c r="B135" s="1"/>
      <c r="C135" s="1"/>
      <c r="D135" s="1"/>
      <c r="E135" s="1"/>
      <c r="F135" s="1"/>
      <c r="G135" s="1"/>
      <c r="H135" s="1"/>
    </row>
    <row r="136" spans="1:11" x14ac:dyDescent="0.3">
      <c r="A136" s="24"/>
      <c r="B136" t="s">
        <v>238</v>
      </c>
    </row>
    <row r="137" spans="1:11" x14ac:dyDescent="0.3">
      <c r="A137" s="24"/>
      <c r="B137" t="s">
        <v>225</v>
      </c>
      <c r="D137">
        <v>70</v>
      </c>
      <c r="E137" t="s">
        <v>187</v>
      </c>
      <c r="F137">
        <v>450</v>
      </c>
      <c r="G137" t="s">
        <v>172</v>
      </c>
      <c r="H137" s="5">
        <f>D137*F137</f>
        <v>31500</v>
      </c>
      <c r="I137" t="s">
        <v>172</v>
      </c>
    </row>
    <row r="138" spans="1:11" x14ac:dyDescent="0.3">
      <c r="A138" s="24"/>
      <c r="B138">
        <v>8</v>
      </c>
      <c r="C138" t="s">
        <v>218</v>
      </c>
      <c r="F138" t="s">
        <v>178</v>
      </c>
      <c r="G138" t="s">
        <v>178</v>
      </c>
      <c r="H138" s="5">
        <f>H137*B138/100</f>
        <v>2520</v>
      </c>
      <c r="I138" t="s">
        <v>172</v>
      </c>
    </row>
    <row r="139" spans="1:11" x14ac:dyDescent="0.3">
      <c r="A139" s="24"/>
      <c r="H139" s="5"/>
    </row>
    <row r="140" spans="1:11" x14ac:dyDescent="0.3">
      <c r="A140" s="24"/>
      <c r="B140" t="s">
        <v>239</v>
      </c>
      <c r="D140">
        <v>70</v>
      </c>
      <c r="E140" t="s">
        <v>189</v>
      </c>
      <c r="F140">
        <v>120</v>
      </c>
      <c r="G140" t="s">
        <v>172</v>
      </c>
      <c r="H140" s="5">
        <f>D140*F140</f>
        <v>8400</v>
      </c>
      <c r="I140" t="s">
        <v>172</v>
      </c>
    </row>
    <row r="141" spans="1:11" x14ac:dyDescent="0.3">
      <c r="A141" s="24"/>
      <c r="F141" t="s">
        <v>178</v>
      </c>
    </row>
    <row r="142" spans="1:11" x14ac:dyDescent="0.3">
      <c r="A142" s="24"/>
      <c r="B142" t="s">
        <v>178</v>
      </c>
      <c r="D142" t="s">
        <v>178</v>
      </c>
      <c r="E142" t="s">
        <v>178</v>
      </c>
      <c r="G142" t="s">
        <v>199</v>
      </c>
      <c r="H142" t="s">
        <v>111</v>
      </c>
      <c r="I142" t="s">
        <v>200</v>
      </c>
      <c r="J142" t="s">
        <v>220</v>
      </c>
    </row>
    <row r="143" spans="1:11" x14ac:dyDescent="0.3">
      <c r="A143" s="24"/>
      <c r="B143" t="s">
        <v>110</v>
      </c>
      <c r="D143">
        <v>25</v>
      </c>
      <c r="E143" t="s">
        <v>171</v>
      </c>
      <c r="F143" s="5">
        <f>H138</f>
        <v>2520</v>
      </c>
      <c r="G143" s="16">
        <f>D143*F144/100</f>
        <v>630</v>
      </c>
      <c r="H143" s="16"/>
      <c r="I143" s="16"/>
      <c r="J143" s="16">
        <f>G143</f>
        <v>630</v>
      </c>
      <c r="K143" t="s">
        <v>172</v>
      </c>
    </row>
    <row r="144" spans="1:11" x14ac:dyDescent="0.3">
      <c r="A144" s="24"/>
      <c r="B144" t="s">
        <v>201</v>
      </c>
      <c r="D144">
        <v>75</v>
      </c>
      <c r="E144" t="s">
        <v>171</v>
      </c>
      <c r="F144" s="5">
        <f>H138</f>
        <v>2520</v>
      </c>
      <c r="G144" s="16"/>
      <c r="H144" s="16"/>
      <c r="I144" s="16">
        <f>F144*D144/100</f>
        <v>1890</v>
      </c>
      <c r="J144" s="16">
        <f>I144</f>
        <v>1890</v>
      </c>
      <c r="K144" t="s">
        <v>172</v>
      </c>
    </row>
    <row r="145" spans="1:11" x14ac:dyDescent="0.3">
      <c r="A145" s="24"/>
      <c r="B145" t="s">
        <v>240</v>
      </c>
      <c r="F145" s="5" t="s">
        <v>178</v>
      </c>
      <c r="G145" s="16" t="s">
        <v>178</v>
      </c>
      <c r="H145" s="16"/>
      <c r="I145" s="16"/>
      <c r="J145" s="16"/>
      <c r="K145" t="s">
        <v>178</v>
      </c>
    </row>
    <row r="146" spans="1:11" x14ac:dyDescent="0.3">
      <c r="A146" s="24"/>
      <c r="B146" t="s">
        <v>111</v>
      </c>
      <c r="D146">
        <v>75</v>
      </c>
      <c r="E146" t="s">
        <v>171</v>
      </c>
      <c r="F146" s="5">
        <v>5880</v>
      </c>
      <c r="G146" s="16"/>
      <c r="H146" s="16">
        <f>D146*F147/100</f>
        <v>4410</v>
      </c>
      <c r="I146" s="16"/>
      <c r="J146" s="16">
        <f>H146</f>
        <v>4410</v>
      </c>
      <c r="K146" t="s">
        <v>172</v>
      </c>
    </row>
    <row r="147" spans="1:11" x14ac:dyDescent="0.3">
      <c r="A147" s="24"/>
      <c r="B147" t="s">
        <v>201</v>
      </c>
      <c r="D147">
        <v>25</v>
      </c>
      <c r="E147" t="s">
        <v>171</v>
      </c>
      <c r="F147" s="5">
        <v>5880</v>
      </c>
      <c r="G147" s="20"/>
      <c r="H147" s="20"/>
      <c r="I147" s="20">
        <f>F147*D147/100</f>
        <v>1470</v>
      </c>
      <c r="J147" s="20">
        <f>I147</f>
        <v>1470</v>
      </c>
      <c r="K147" t="s">
        <v>172</v>
      </c>
    </row>
    <row r="148" spans="1:11" x14ac:dyDescent="0.3">
      <c r="A148" s="24"/>
      <c r="B148" t="s">
        <v>174</v>
      </c>
      <c r="F148" s="5" t="s">
        <v>178</v>
      </c>
      <c r="G148" s="16">
        <f>SUM(G143:G147)</f>
        <v>630</v>
      </c>
      <c r="H148" s="16">
        <f>SUM(H143:H147)</f>
        <v>4410</v>
      </c>
      <c r="I148" s="16">
        <f>SUM(I143:I147)</f>
        <v>3360</v>
      </c>
      <c r="J148" s="16">
        <f>SUM(J143:J147)</f>
        <v>8400</v>
      </c>
      <c r="K148" t="s">
        <v>172</v>
      </c>
    </row>
    <row r="149" spans="1:11" x14ac:dyDescent="0.3">
      <c r="A149" s="24"/>
    </row>
    <row r="150" spans="1:11" x14ac:dyDescent="0.3">
      <c r="A150" s="24"/>
      <c r="B150" t="s">
        <v>241</v>
      </c>
    </row>
    <row r="151" spans="1:11" x14ac:dyDescent="0.3">
      <c r="A151" s="24"/>
      <c r="B151" t="s">
        <v>242</v>
      </c>
      <c r="D151">
        <v>30</v>
      </c>
      <c r="E151" t="s">
        <v>187</v>
      </c>
      <c r="J151" t="s">
        <v>178</v>
      </c>
    </row>
    <row r="152" spans="1:11" x14ac:dyDescent="0.3">
      <c r="A152" s="24"/>
      <c r="B152" t="s">
        <v>243</v>
      </c>
      <c r="D152">
        <v>30</v>
      </c>
      <c r="E152" t="s">
        <v>187</v>
      </c>
      <c r="F152" s="5">
        <v>120</v>
      </c>
      <c r="G152" s="16"/>
      <c r="H152" s="16"/>
      <c r="I152" s="16">
        <v>3600</v>
      </c>
      <c r="J152" s="16">
        <f>D152*F152</f>
        <v>3600</v>
      </c>
    </row>
    <row r="153" spans="1:11" x14ac:dyDescent="0.3">
      <c r="A153" s="24"/>
      <c r="B153" t="s">
        <v>244</v>
      </c>
      <c r="F153" s="5"/>
      <c r="G153" s="20" t="s">
        <v>178</v>
      </c>
      <c r="H153" s="20"/>
      <c r="I153" s="20"/>
      <c r="J153" s="20" t="s">
        <v>178</v>
      </c>
    </row>
    <row r="154" spans="1:11" x14ac:dyDescent="0.3">
      <c r="A154" s="24"/>
      <c r="B154" t="s">
        <v>174</v>
      </c>
      <c r="F154" s="5"/>
      <c r="G154" s="16">
        <f>SUM(G148)</f>
        <v>630</v>
      </c>
      <c r="H154" s="16">
        <f>SUM(H148)</f>
        <v>4410</v>
      </c>
      <c r="I154" s="16">
        <f>SUM(I148:I153)</f>
        <v>6960</v>
      </c>
      <c r="J154" s="16">
        <f>SUM(J148:J152)</f>
        <v>12000</v>
      </c>
      <c r="K154" t="s">
        <v>172</v>
      </c>
    </row>
    <row r="155" spans="1:11" x14ac:dyDescent="0.3">
      <c r="A155" s="2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&amp;L&amp;"Times New Roman,Normaali"Käytännön kirjanpito harjoituskirja&amp;C&amp;"Times New Roman,Normaali"Ratkaisut&amp;R&amp;"Times New Roman,Normaali"&amp;F</oddHeader>
    <oddFooter>&amp;C&amp;"Times New Roman,Normaali"© Soile Tomperi, Virpi Keskinen ja Edita Oppiminen Oy, 2024&amp;R&amp;"Times New Roman,Normaali"&amp;P (&amp;N)</oddFooter>
  </headerFooter>
  <rowBreaks count="3" manualBreakCount="3">
    <brk id="44" max="10" man="1"/>
    <brk id="94" max="16383" man="1"/>
    <brk id="130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9"/>
  <sheetViews>
    <sheetView topLeftCell="A32" zoomScaleNormal="100" workbookViewId="0">
      <selection activeCell="L100" sqref="L100"/>
    </sheetView>
  </sheetViews>
  <sheetFormatPr defaultColWidth="9.109375" defaultRowHeight="14.4" x14ac:dyDescent="0.3"/>
  <cols>
    <col min="1" max="1" width="10.44140625" style="24" customWidth="1"/>
    <col min="2" max="3" width="7" customWidth="1"/>
    <col min="4" max="4" width="3.109375" customWidth="1"/>
    <col min="5" max="5" width="7" customWidth="1"/>
    <col min="6" max="6" width="9.33203125" customWidth="1"/>
    <col min="7" max="7" width="10.5546875" customWidth="1"/>
    <col min="8" max="8" width="5.44140625" customWidth="1"/>
    <col min="9" max="9" width="3.33203125" customWidth="1"/>
    <col min="10" max="10" width="2.5546875" customWidth="1"/>
    <col min="11" max="11" width="12.6640625" customWidth="1"/>
    <col min="12" max="12" width="11.33203125" customWidth="1"/>
    <col min="13" max="13" width="5.6640625" customWidth="1"/>
    <col min="14" max="14" width="12.33203125" customWidth="1"/>
    <col min="15" max="15" width="9.33203125" customWidth="1"/>
    <col min="16" max="16" width="1.5546875" customWidth="1"/>
    <col min="17" max="17" width="9.88671875" customWidth="1"/>
    <col min="18" max="18" width="7" customWidth="1"/>
  </cols>
  <sheetData>
    <row r="1" spans="1:15" s="8" customFormat="1" ht="13.8" x14ac:dyDescent="0.3">
      <c r="A1" s="7" t="s">
        <v>210</v>
      </c>
    </row>
    <row r="2" spans="1:15" s="67" customFormat="1" ht="13.8" x14ac:dyDescent="0.3">
      <c r="A2" s="66"/>
    </row>
    <row r="3" spans="1:15" x14ac:dyDescent="0.3">
      <c r="A3" s="3" t="s">
        <v>102</v>
      </c>
    </row>
    <row r="4" spans="1:15" ht="10.5" customHeight="1" x14ac:dyDescent="0.3"/>
    <row r="5" spans="1:15" x14ac:dyDescent="0.3">
      <c r="B5" t="s">
        <v>103</v>
      </c>
      <c r="K5" s="22">
        <v>20000</v>
      </c>
      <c r="O5" s="22"/>
    </row>
    <row r="6" spans="1:15" x14ac:dyDescent="0.3">
      <c r="B6" t="s">
        <v>1</v>
      </c>
      <c r="K6" s="22">
        <v>5250</v>
      </c>
      <c r="O6" s="22"/>
    </row>
    <row r="7" spans="1:15" x14ac:dyDescent="0.3">
      <c r="B7" t="s">
        <v>104</v>
      </c>
      <c r="K7" s="22">
        <v>200</v>
      </c>
      <c r="O7" s="22"/>
    </row>
    <row r="8" spans="1:15" x14ac:dyDescent="0.3">
      <c r="B8" t="s">
        <v>246</v>
      </c>
      <c r="K8" s="46">
        <v>500</v>
      </c>
      <c r="O8" s="22"/>
    </row>
    <row r="9" spans="1:15" x14ac:dyDescent="0.3">
      <c r="B9" t="s">
        <v>291</v>
      </c>
      <c r="K9" s="22">
        <f>SUM(K5:K8)</f>
        <v>25950</v>
      </c>
      <c r="O9" s="22"/>
    </row>
    <row r="10" spans="1:15" x14ac:dyDescent="0.3">
      <c r="B10" t="s">
        <v>274</v>
      </c>
      <c r="F10" s="19">
        <v>0.05</v>
      </c>
      <c r="K10" s="46">
        <f>K9*F10</f>
        <v>1297.5</v>
      </c>
      <c r="O10" s="22"/>
    </row>
    <row r="11" spans="1:15" x14ac:dyDescent="0.3">
      <c r="B11" t="s">
        <v>275</v>
      </c>
      <c r="K11" s="22">
        <f>K9-K10</f>
        <v>24652.5</v>
      </c>
      <c r="O11" s="22"/>
    </row>
    <row r="12" spans="1:15" x14ac:dyDescent="0.3">
      <c r="K12" s="22"/>
      <c r="O12" s="22"/>
    </row>
    <row r="13" spans="1:15" x14ac:dyDescent="0.3">
      <c r="B13" t="s">
        <v>24</v>
      </c>
      <c r="K13" s="22">
        <v>10000</v>
      </c>
      <c r="O13" s="22"/>
    </row>
    <row r="14" spans="1:15" x14ac:dyDescent="0.3">
      <c r="B14" t="s">
        <v>108</v>
      </c>
      <c r="K14" s="46">
        <v>9000</v>
      </c>
      <c r="O14" s="22"/>
    </row>
    <row r="15" spans="1:15" x14ac:dyDescent="0.3">
      <c r="B15" t="s">
        <v>25</v>
      </c>
      <c r="K15" s="22">
        <f>K13+K14</f>
        <v>19000</v>
      </c>
      <c r="O15" s="22"/>
    </row>
    <row r="16" spans="1:15" x14ac:dyDescent="0.3">
      <c r="K16" s="22"/>
      <c r="O16" s="22"/>
    </row>
    <row r="17" spans="2:15" x14ac:dyDescent="0.3">
      <c r="B17" t="s">
        <v>105</v>
      </c>
    </row>
    <row r="18" spans="2:15" x14ac:dyDescent="0.3">
      <c r="F18" s="22">
        <f>20%*19000</f>
        <v>3800</v>
      </c>
      <c r="G18" t="s">
        <v>124</v>
      </c>
      <c r="H18" s="19">
        <v>0.3</v>
      </c>
      <c r="K18" s="22">
        <f>F18*H18</f>
        <v>1140</v>
      </c>
      <c r="M18" s="19"/>
      <c r="O18" s="22"/>
    </row>
    <row r="19" spans="2:15" x14ac:dyDescent="0.3">
      <c r="B19" t="s">
        <v>106</v>
      </c>
      <c r="F19" s="22">
        <f>K11-F18</f>
        <v>20852.5</v>
      </c>
      <c r="G19" t="s">
        <v>124</v>
      </c>
      <c r="H19" s="19">
        <v>0.27</v>
      </c>
      <c r="K19" s="46">
        <f>F19*H19</f>
        <v>5630.1750000000002</v>
      </c>
    </row>
    <row r="20" spans="2:15" x14ac:dyDescent="0.3">
      <c r="B20" t="s">
        <v>107</v>
      </c>
      <c r="K20" s="22">
        <f>K18+K19</f>
        <v>6770.1750000000002</v>
      </c>
    </row>
    <row r="21" spans="2:15" x14ac:dyDescent="0.3">
      <c r="K21" s="22"/>
    </row>
    <row r="22" spans="2:15" x14ac:dyDescent="0.3">
      <c r="B22" t="s">
        <v>266</v>
      </c>
      <c r="F22" s="16"/>
      <c r="K22" s="22">
        <v>5250</v>
      </c>
    </row>
    <row r="23" spans="2:15" x14ac:dyDescent="0.3">
      <c r="B23" t="s">
        <v>267</v>
      </c>
      <c r="F23" s="16"/>
      <c r="K23" s="22">
        <f>K20-K22</f>
        <v>1520.1750000000002</v>
      </c>
    </row>
    <row r="24" spans="2:15" x14ac:dyDescent="0.3">
      <c r="B24" t="s">
        <v>268</v>
      </c>
      <c r="F24" s="16"/>
      <c r="K24" s="22">
        <f>K5-K23</f>
        <v>18479.825000000001</v>
      </c>
    </row>
    <row r="25" spans="2:15" x14ac:dyDescent="0.3">
      <c r="F25" s="16"/>
      <c r="K25" s="22"/>
    </row>
    <row r="26" spans="2:15" x14ac:dyDescent="0.3">
      <c r="B26" t="s">
        <v>109</v>
      </c>
    </row>
    <row r="27" spans="2:15" x14ac:dyDescent="0.3">
      <c r="B27" t="s">
        <v>110</v>
      </c>
      <c r="F27" s="5">
        <v>1900</v>
      </c>
      <c r="G27" t="s">
        <v>122</v>
      </c>
      <c r="H27" s="19">
        <v>0.3</v>
      </c>
      <c r="K27" s="22">
        <f>F27*H27</f>
        <v>570</v>
      </c>
    </row>
    <row r="28" spans="2:15" x14ac:dyDescent="0.3">
      <c r="B28" t="s">
        <v>111</v>
      </c>
      <c r="F28" s="5">
        <f>K11-F27</f>
        <v>22752.5</v>
      </c>
      <c r="G28" t="s">
        <v>122</v>
      </c>
      <c r="H28" s="19">
        <v>0.27</v>
      </c>
      <c r="K28" s="46">
        <f>F28*H28</f>
        <v>6143.1750000000002</v>
      </c>
    </row>
    <row r="29" spans="2:15" x14ac:dyDescent="0.3">
      <c r="B29" t="s">
        <v>107</v>
      </c>
      <c r="K29" s="22">
        <f>K28+K27</f>
        <v>6713.1750000000002</v>
      </c>
    </row>
    <row r="30" spans="2:15" x14ac:dyDescent="0.3">
      <c r="B30" t="s">
        <v>112</v>
      </c>
      <c r="K30" s="16">
        <f>K29-K6</f>
        <v>1463.1750000000002</v>
      </c>
    </row>
    <row r="31" spans="2:15" x14ac:dyDescent="0.3">
      <c r="B31" t="s">
        <v>269</v>
      </c>
      <c r="K31" s="16">
        <f>K5-K30</f>
        <v>18536.825000000001</v>
      </c>
    </row>
    <row r="32" spans="2:15" x14ac:dyDescent="0.3">
      <c r="F32" s="16"/>
      <c r="K32" s="22"/>
    </row>
    <row r="33" spans="1:11" s="8" customFormat="1" ht="13.8" x14ac:dyDescent="0.3">
      <c r="A33" s="7" t="s">
        <v>216</v>
      </c>
    </row>
    <row r="34" spans="1:11" s="67" customFormat="1" ht="13.8" x14ac:dyDescent="0.3">
      <c r="A34" s="66"/>
    </row>
    <row r="35" spans="1:11" x14ac:dyDescent="0.3">
      <c r="A35" s="17" t="s">
        <v>113</v>
      </c>
      <c r="B35" s="5"/>
      <c r="C35" s="5"/>
      <c r="D35" s="5"/>
      <c r="E35" s="2"/>
      <c r="F35" s="5"/>
      <c r="G35" s="5"/>
      <c r="H35" s="33"/>
      <c r="K35" s="22"/>
    </row>
    <row r="36" spans="1:11" ht="12" customHeight="1" x14ac:dyDescent="0.3">
      <c r="B36" s="5"/>
      <c r="C36" s="5"/>
      <c r="D36" s="5"/>
      <c r="E36" s="2"/>
      <c r="F36" s="5"/>
      <c r="G36" s="5"/>
      <c r="H36" s="33"/>
      <c r="K36" s="22"/>
    </row>
    <row r="37" spans="1:11" x14ac:dyDescent="0.3">
      <c r="A37"/>
      <c r="B37" s="2" t="s">
        <v>114</v>
      </c>
      <c r="C37" s="5"/>
      <c r="D37" s="5"/>
      <c r="E37" s="2"/>
      <c r="F37" s="5"/>
      <c r="G37" s="5"/>
      <c r="H37" s="33"/>
      <c r="K37" s="22">
        <v>45500</v>
      </c>
    </row>
    <row r="38" spans="1:11" x14ac:dyDescent="0.3">
      <c r="A38"/>
      <c r="B38" s="2" t="s">
        <v>1</v>
      </c>
      <c r="C38" s="5"/>
      <c r="D38" s="5"/>
      <c r="E38" s="2"/>
      <c r="F38" s="5"/>
      <c r="G38" s="5"/>
      <c r="H38" s="33"/>
      <c r="J38" s="9" t="s">
        <v>115</v>
      </c>
      <c r="K38" s="22">
        <v>20100</v>
      </c>
    </row>
    <row r="39" spans="1:11" x14ac:dyDescent="0.3">
      <c r="A39"/>
      <c r="B39" s="2" t="s">
        <v>104</v>
      </c>
      <c r="C39" s="5"/>
      <c r="D39" s="5"/>
      <c r="E39" s="2"/>
      <c r="F39" s="5"/>
      <c r="G39" s="5"/>
      <c r="H39" s="33"/>
      <c r="J39" s="9" t="s">
        <v>115</v>
      </c>
      <c r="K39" s="60">
        <v>400</v>
      </c>
    </row>
    <row r="40" spans="1:11" x14ac:dyDescent="0.3">
      <c r="A40"/>
      <c r="B40" s="2" t="s">
        <v>116</v>
      </c>
      <c r="C40" s="5"/>
      <c r="D40" s="5"/>
      <c r="E40" s="2"/>
      <c r="F40" s="5"/>
      <c r="G40" s="5"/>
      <c r="H40" s="33"/>
      <c r="J40" s="9" t="s">
        <v>117</v>
      </c>
      <c r="K40" s="46">
        <v>1200</v>
      </c>
    </row>
    <row r="41" spans="1:11" x14ac:dyDescent="0.3">
      <c r="A41"/>
      <c r="B41" s="2" t="s">
        <v>292</v>
      </c>
      <c r="C41" s="5"/>
      <c r="D41" s="5"/>
      <c r="E41" s="2"/>
      <c r="F41" s="5"/>
      <c r="G41" s="5"/>
      <c r="H41" s="33"/>
      <c r="K41" s="22">
        <f>K37+K38+O40-O44</f>
        <v>65600</v>
      </c>
    </row>
    <row r="42" spans="1:11" x14ac:dyDescent="0.3">
      <c r="A42"/>
      <c r="B42" s="2" t="s">
        <v>280</v>
      </c>
      <c r="C42" s="5"/>
      <c r="D42" s="5"/>
      <c r="E42" s="2"/>
      <c r="F42" s="5">
        <v>5</v>
      </c>
      <c r="G42" t="s">
        <v>171</v>
      </c>
      <c r="H42" s="33"/>
      <c r="K42" s="46">
        <f>K41*0.05</f>
        <v>3280</v>
      </c>
    </row>
    <row r="43" spans="1:11" x14ac:dyDescent="0.3">
      <c r="A43"/>
      <c r="B43" s="2" t="s">
        <v>275</v>
      </c>
      <c r="C43" s="5"/>
      <c r="D43" s="5"/>
      <c r="E43" s="2"/>
      <c r="F43" s="5"/>
      <c r="G43" s="5"/>
      <c r="H43" s="33"/>
      <c r="K43" s="22">
        <f>K41-K42</f>
        <v>62320</v>
      </c>
    </row>
    <row r="44" spans="1:11" x14ac:dyDescent="0.3">
      <c r="A44"/>
      <c r="B44" s="2"/>
      <c r="C44" s="5"/>
      <c r="D44" s="5"/>
      <c r="E44" s="2"/>
      <c r="F44" s="5"/>
      <c r="G44" s="5"/>
      <c r="H44" s="33"/>
      <c r="K44" s="22"/>
    </row>
    <row r="45" spans="1:11" x14ac:dyDescent="0.3">
      <c r="A45"/>
      <c r="B45" s="2" t="s">
        <v>118</v>
      </c>
      <c r="C45" s="5"/>
      <c r="D45" s="5"/>
      <c r="E45" s="2"/>
      <c r="F45" s="5"/>
      <c r="G45" s="5"/>
      <c r="H45" s="33"/>
      <c r="K45" s="22">
        <v>110000</v>
      </c>
    </row>
    <row r="46" spans="1:11" x14ac:dyDescent="0.3">
      <c r="A46"/>
      <c r="B46" s="65" t="s">
        <v>119</v>
      </c>
      <c r="C46" s="5"/>
      <c r="D46" s="5"/>
      <c r="E46" s="2"/>
      <c r="F46" s="5"/>
      <c r="G46" s="5"/>
      <c r="H46" s="33"/>
      <c r="K46" s="46">
        <v>65000</v>
      </c>
    </row>
    <row r="47" spans="1:11" x14ac:dyDescent="0.3">
      <c r="A47"/>
      <c r="B47" s="2" t="s">
        <v>24</v>
      </c>
      <c r="C47" s="5"/>
      <c r="D47" s="5"/>
      <c r="E47" s="2"/>
      <c r="F47" s="5"/>
      <c r="G47" s="5"/>
      <c r="H47" s="33"/>
      <c r="K47" s="22">
        <f>K45-K46</f>
        <v>45000</v>
      </c>
    </row>
    <row r="48" spans="1:11" x14ac:dyDescent="0.3">
      <c r="A48"/>
      <c r="B48" s="65" t="s">
        <v>120</v>
      </c>
      <c r="C48" s="5"/>
      <c r="D48" s="5"/>
      <c r="E48" s="2"/>
      <c r="F48" s="5"/>
      <c r="G48" s="5"/>
      <c r="H48" s="33"/>
      <c r="K48" s="46">
        <v>18000</v>
      </c>
    </row>
    <row r="49" spans="1:14" x14ac:dyDescent="0.3">
      <c r="A49"/>
      <c r="B49" s="2" t="s">
        <v>25</v>
      </c>
      <c r="C49" s="5"/>
      <c r="D49" s="5"/>
      <c r="E49" s="2"/>
      <c r="F49" s="5"/>
      <c r="G49" s="5"/>
      <c r="H49" s="33"/>
      <c r="K49" s="22">
        <f>SUM(K47:K48)</f>
        <v>63000</v>
      </c>
    </row>
    <row r="50" spans="1:14" x14ac:dyDescent="0.3">
      <c r="A50"/>
      <c r="B50" s="65"/>
      <c r="C50" s="5"/>
      <c r="D50" s="5"/>
      <c r="E50" s="2"/>
      <c r="F50" s="5"/>
      <c r="G50" s="5"/>
      <c r="H50" s="33"/>
      <c r="K50" s="22"/>
    </row>
    <row r="51" spans="1:14" x14ac:dyDescent="0.3">
      <c r="A51"/>
      <c r="B51" s="2" t="s">
        <v>121</v>
      </c>
      <c r="C51" s="5"/>
      <c r="D51" s="5"/>
      <c r="E51" s="2"/>
      <c r="F51" s="5"/>
      <c r="G51" s="5"/>
      <c r="H51" s="33"/>
      <c r="K51" s="22"/>
    </row>
    <row r="52" spans="1:14" x14ac:dyDescent="0.3">
      <c r="A52"/>
      <c r="B52" s="2" t="s">
        <v>270</v>
      </c>
      <c r="C52" s="5"/>
      <c r="D52" s="5"/>
      <c r="E52" s="22">
        <v>0.2</v>
      </c>
      <c r="F52" s="22">
        <f>K43*E52</f>
        <v>12464</v>
      </c>
      <c r="G52" t="s">
        <v>122</v>
      </c>
      <c r="H52" s="18">
        <v>0.3</v>
      </c>
      <c r="K52" s="16">
        <f>H52*F52</f>
        <v>3739.2</v>
      </c>
    </row>
    <row r="53" spans="1:14" x14ac:dyDescent="0.3">
      <c r="A53"/>
      <c r="B53" t="s">
        <v>123</v>
      </c>
      <c r="C53" s="5"/>
      <c r="D53" s="5"/>
      <c r="E53" s="2"/>
      <c r="F53" s="46">
        <f>K43-F52</f>
        <v>49856</v>
      </c>
      <c r="G53" t="s">
        <v>124</v>
      </c>
      <c r="H53" s="18">
        <v>0.32</v>
      </c>
      <c r="K53" s="20">
        <f>H53*F53</f>
        <v>15953.92</v>
      </c>
    </row>
    <row r="54" spans="1:14" x14ac:dyDescent="0.3">
      <c r="A54"/>
      <c r="C54" s="5"/>
      <c r="D54" s="5"/>
      <c r="E54" s="2"/>
      <c r="F54" s="22">
        <f>SUM(F52:F53)</f>
        <v>62320</v>
      </c>
      <c r="G54" s="5"/>
      <c r="H54" s="33"/>
      <c r="K54" s="16">
        <f>SUM(K52:K53)</f>
        <v>19693.12</v>
      </c>
    </row>
    <row r="55" spans="1:14" x14ac:dyDescent="0.3">
      <c r="A55"/>
      <c r="C55" s="5"/>
      <c r="D55" s="5"/>
      <c r="E55" s="2"/>
      <c r="F55" s="22"/>
      <c r="G55" s="5"/>
      <c r="H55" s="33"/>
      <c r="K55" s="16"/>
    </row>
    <row r="56" spans="1:14" x14ac:dyDescent="0.3">
      <c r="A56"/>
      <c r="B56" t="s">
        <v>125</v>
      </c>
      <c r="C56" s="5"/>
      <c r="D56" s="5"/>
      <c r="E56" s="2"/>
      <c r="F56" s="5"/>
      <c r="G56" s="5"/>
      <c r="H56" s="33"/>
      <c r="K56" s="22">
        <v>20100</v>
      </c>
      <c r="N56" s="16"/>
    </row>
    <row r="57" spans="1:14" x14ac:dyDescent="0.3">
      <c r="A57"/>
      <c r="B57" t="s">
        <v>107</v>
      </c>
      <c r="C57" s="5"/>
      <c r="D57" s="5"/>
      <c r="E57" s="2"/>
      <c r="F57" s="5"/>
      <c r="G57" s="5"/>
      <c r="H57" s="33"/>
      <c r="K57" s="46">
        <f>K54</f>
        <v>19693.12</v>
      </c>
      <c r="N57" s="16"/>
    </row>
    <row r="58" spans="1:14" x14ac:dyDescent="0.3">
      <c r="A58"/>
      <c r="B58" t="s">
        <v>293</v>
      </c>
      <c r="C58" s="5"/>
      <c r="D58" s="5"/>
      <c r="E58" s="2"/>
      <c r="F58" s="5"/>
      <c r="G58" s="5"/>
      <c r="H58" s="33"/>
      <c r="K58" s="22">
        <f>K56-K57</f>
        <v>406.88000000000102</v>
      </c>
      <c r="N58" s="16"/>
    </row>
    <row r="59" spans="1:14" x14ac:dyDescent="0.3">
      <c r="B59" s="5"/>
      <c r="C59" s="5"/>
      <c r="D59" s="5"/>
      <c r="E59" s="2"/>
      <c r="F59" s="5"/>
      <c r="G59" s="5"/>
      <c r="H59" s="33"/>
      <c r="K59" s="22"/>
      <c r="N59" s="16"/>
    </row>
    <row r="60" spans="1:14" x14ac:dyDescent="0.3">
      <c r="B60" s="5"/>
      <c r="C60" s="5"/>
      <c r="D60" s="5"/>
      <c r="E60" s="2"/>
      <c r="F60" s="5"/>
      <c r="G60" s="5"/>
      <c r="H60" s="33"/>
      <c r="K60" s="22"/>
      <c r="N60" s="16"/>
    </row>
    <row r="61" spans="1:14" s="8" customFormat="1" ht="13.8" x14ac:dyDescent="0.3">
      <c r="A61" s="7" t="s">
        <v>226</v>
      </c>
    </row>
    <row r="62" spans="1:14" s="67" customFormat="1" ht="13.8" x14ac:dyDescent="0.3">
      <c r="A62" s="66"/>
    </row>
    <row r="63" spans="1:14" x14ac:dyDescent="0.3">
      <c r="A63" s="3" t="s">
        <v>127</v>
      </c>
      <c r="K63" s="21"/>
    </row>
    <row r="64" spans="1:14" x14ac:dyDescent="0.3">
      <c r="C64" t="s">
        <v>103</v>
      </c>
      <c r="K64" s="22">
        <v>31000</v>
      </c>
    </row>
    <row r="65" spans="1:12" x14ac:dyDescent="0.3">
      <c r="C65" t="s">
        <v>1</v>
      </c>
      <c r="J65" s="9"/>
      <c r="K65" s="22">
        <v>7200</v>
      </c>
    </row>
    <row r="66" spans="1:12" x14ac:dyDescent="0.3">
      <c r="C66" t="s">
        <v>247</v>
      </c>
      <c r="J66" s="9"/>
      <c r="K66" s="22">
        <v>525</v>
      </c>
    </row>
    <row r="67" spans="1:12" x14ac:dyDescent="0.3">
      <c r="C67" t="s">
        <v>128</v>
      </c>
      <c r="J67" s="9"/>
      <c r="K67" s="22">
        <v>150</v>
      </c>
    </row>
    <row r="68" spans="1:12" x14ac:dyDescent="0.3">
      <c r="C68" t="s">
        <v>129</v>
      </c>
      <c r="K68" s="48">
        <v>-1350</v>
      </c>
    </row>
    <row r="69" spans="1:12" x14ac:dyDescent="0.3">
      <c r="C69" t="s">
        <v>28</v>
      </c>
      <c r="K69" s="22">
        <f>SUM(K64:K68)</f>
        <v>37525</v>
      </c>
      <c r="L69" s="16" t="s">
        <v>178</v>
      </c>
    </row>
    <row r="70" spans="1:12" x14ac:dyDescent="0.3">
      <c r="C70" t="s">
        <v>160</v>
      </c>
      <c r="F70" s="18">
        <v>0.2</v>
      </c>
      <c r="K70" s="22">
        <f>K69*F70</f>
        <v>7505</v>
      </c>
    </row>
    <row r="71" spans="1:12" x14ac:dyDescent="0.3">
      <c r="C71" t="s">
        <v>130</v>
      </c>
      <c r="K71" s="46">
        <v>7200</v>
      </c>
    </row>
    <row r="72" spans="1:12" x14ac:dyDescent="0.3">
      <c r="C72" t="s">
        <v>131</v>
      </c>
      <c r="K72" s="22">
        <f>K70-K71</f>
        <v>305</v>
      </c>
    </row>
    <row r="73" spans="1:12" x14ac:dyDescent="0.3">
      <c r="C73" t="str">
        <f>"Voitoksi jää "&amp;K64&amp;" - "&amp;K72</f>
        <v>Voitoksi jää 31000 - 305</v>
      </c>
      <c r="K73" s="22">
        <f>K64-K72</f>
        <v>30695</v>
      </c>
      <c r="L73" s="22" t="s">
        <v>132</v>
      </c>
    </row>
    <row r="75" spans="1:12" s="8" customFormat="1" ht="13.8" x14ac:dyDescent="0.3">
      <c r="A75" s="7" t="s">
        <v>126</v>
      </c>
    </row>
    <row r="76" spans="1:12" s="67" customFormat="1" ht="13.8" x14ac:dyDescent="0.3">
      <c r="A76" s="66"/>
    </row>
    <row r="77" spans="1:12" x14ac:dyDescent="0.3">
      <c r="A77" s="3" t="s">
        <v>134</v>
      </c>
    </row>
    <row r="78" spans="1:12" x14ac:dyDescent="0.3">
      <c r="C78" t="s">
        <v>103</v>
      </c>
      <c r="K78" s="22">
        <v>58000</v>
      </c>
    </row>
    <row r="79" spans="1:12" x14ac:dyDescent="0.3">
      <c r="C79" t="s">
        <v>1</v>
      </c>
      <c r="J79" s="9" t="s">
        <v>115</v>
      </c>
      <c r="K79" s="22">
        <v>18000</v>
      </c>
    </row>
    <row r="80" spans="1:12" x14ac:dyDescent="0.3">
      <c r="C80" t="s">
        <v>247</v>
      </c>
      <c r="J80" s="9" t="s">
        <v>115</v>
      </c>
      <c r="K80" s="22">
        <v>350</v>
      </c>
    </row>
    <row r="81" spans="3:11" x14ac:dyDescent="0.3">
      <c r="C81" t="s">
        <v>104</v>
      </c>
      <c r="J81" s="9" t="s">
        <v>115</v>
      </c>
      <c r="K81" s="22">
        <v>150</v>
      </c>
    </row>
    <row r="82" spans="3:11" x14ac:dyDescent="0.3">
      <c r="C82" t="s">
        <v>135</v>
      </c>
      <c r="J82" s="9" t="s">
        <v>117</v>
      </c>
      <c r="K82" s="47">
        <v>7200</v>
      </c>
    </row>
    <row r="83" spans="3:11" x14ac:dyDescent="0.3">
      <c r="C83" t="s">
        <v>271</v>
      </c>
      <c r="J83" s="9" t="s">
        <v>117</v>
      </c>
      <c r="K83" s="46">
        <v>4400</v>
      </c>
    </row>
    <row r="84" spans="3:11" x14ac:dyDescent="0.3">
      <c r="C84" t="s">
        <v>28</v>
      </c>
      <c r="K84" s="22">
        <f>K78+K79+K80+K81-K82-K83</f>
        <v>64900</v>
      </c>
    </row>
    <row r="85" spans="3:11" x14ac:dyDescent="0.3">
      <c r="C85" t="s">
        <v>160</v>
      </c>
      <c r="F85" s="18">
        <v>0.2</v>
      </c>
      <c r="K85" s="22">
        <f>F85*K84</f>
        <v>12980</v>
      </c>
    </row>
    <row r="86" spans="3:11" x14ac:dyDescent="0.3">
      <c r="C86" t="s">
        <v>130</v>
      </c>
      <c r="K86" s="46">
        <v>18000</v>
      </c>
    </row>
    <row r="87" spans="3:11" x14ac:dyDescent="0.3">
      <c r="C87" t="s">
        <v>136</v>
      </c>
      <c r="K87" s="22">
        <f>K86-K85</f>
        <v>5020</v>
      </c>
    </row>
    <row r="88" spans="3:11" x14ac:dyDescent="0.3">
      <c r="K88" s="22"/>
    </row>
    <row r="89" spans="3:11" x14ac:dyDescent="0.3">
      <c r="C89" t="str">
        <f>"Voitoksi "&amp;K78&amp;" + "&amp;K87</f>
        <v>Voitoksi 58000 + 5020</v>
      </c>
      <c r="F89" s="9"/>
      <c r="K89" s="22">
        <f>K78+K87</f>
        <v>63020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&amp;L&amp;"Times New Roman,Normaali"Käytännön kirjanpito harjoituskirja&amp;C&amp;"Times New Roman,Normaali"Ratkaisut&amp;R&amp;"Times New Roman,Normaali"&amp;F</oddHeader>
    <oddFooter>&amp;C&amp;"Times New Roman,Normaali"© Soile Tomperi, Virpi Keskinen ja Edita Oppiminen Oy, 2024&amp;R&amp;"Times New Roman,Normaali"&amp;P (&amp;N)</oddFooter>
  </headerFooter>
  <rowBreaks count="1" manualBreakCount="1">
    <brk id="5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49"/>
  <sheetViews>
    <sheetView tabSelected="1" topLeftCell="A50" zoomScaleNormal="100" workbookViewId="0">
      <selection activeCell="K91" sqref="K91"/>
    </sheetView>
  </sheetViews>
  <sheetFormatPr defaultColWidth="9.109375" defaultRowHeight="14.4" x14ac:dyDescent="0.3"/>
  <cols>
    <col min="1" max="1" width="8.44140625" customWidth="1"/>
    <col min="2" max="2" width="8.33203125" customWidth="1"/>
    <col min="3" max="3" width="13.88671875" customWidth="1"/>
    <col min="4" max="4" width="6.109375" customWidth="1"/>
    <col min="5" max="5" width="7.44140625" customWidth="1"/>
    <col min="6" max="6" width="8.21875" customWidth="1"/>
    <col min="7" max="7" width="8.33203125" customWidth="1"/>
    <col min="8" max="9" width="9.44140625" customWidth="1"/>
    <col min="10" max="10" width="7.88671875" customWidth="1"/>
    <col min="11" max="11" width="9.33203125" customWidth="1"/>
    <col min="12" max="12" width="10.88671875" customWidth="1"/>
    <col min="13" max="13" width="6.88671875" customWidth="1"/>
    <col min="14" max="15" width="7.44140625" customWidth="1"/>
    <col min="16" max="16" width="7.33203125" customWidth="1"/>
    <col min="17" max="17" width="5.33203125" customWidth="1"/>
    <col min="18" max="18" width="7.44140625" customWidth="1"/>
  </cols>
  <sheetData>
    <row r="1" spans="1:18" s="8" customFormat="1" ht="13.8" x14ac:dyDescent="0.3">
      <c r="A1" s="7" t="s">
        <v>133</v>
      </c>
    </row>
    <row r="3" spans="1:18" x14ac:dyDescent="0.3">
      <c r="A3" s="3" t="s">
        <v>51</v>
      </c>
    </row>
    <row r="5" spans="1:18" ht="30.15" customHeight="1" x14ac:dyDescent="0.3">
      <c r="B5" s="73" t="s">
        <v>52</v>
      </c>
      <c r="C5" s="73"/>
      <c r="D5" s="6"/>
      <c r="E5" s="73" t="s">
        <v>53</v>
      </c>
      <c r="F5" s="73"/>
      <c r="G5" s="6"/>
      <c r="H5" s="73" t="s">
        <v>54</v>
      </c>
      <c r="I5" s="73"/>
      <c r="J5" s="6"/>
      <c r="K5" s="73" t="s">
        <v>55</v>
      </c>
      <c r="L5" s="73"/>
      <c r="M5" s="6"/>
      <c r="N5" s="73" t="s">
        <v>56</v>
      </c>
      <c r="O5" s="73"/>
      <c r="Q5" s="73" t="s">
        <v>57</v>
      </c>
      <c r="R5" s="73"/>
    </row>
    <row r="6" spans="1:18" x14ac:dyDescent="0.3">
      <c r="A6" t="s">
        <v>58</v>
      </c>
      <c r="B6" s="25"/>
      <c r="C6" s="26"/>
      <c r="D6" s="27"/>
      <c r="E6" s="28"/>
      <c r="F6" s="26"/>
      <c r="G6" s="27"/>
      <c r="H6" s="29"/>
      <c r="I6" s="26"/>
      <c r="J6" s="27"/>
      <c r="K6" s="30"/>
      <c r="L6" s="31"/>
      <c r="M6" s="27"/>
      <c r="N6" s="29"/>
      <c r="O6" s="31"/>
      <c r="Q6" s="29"/>
      <c r="R6" s="31"/>
    </row>
    <row r="7" spans="1:18" ht="16.5" customHeight="1" x14ac:dyDescent="0.3">
      <c r="A7" s="5" t="s">
        <v>59</v>
      </c>
      <c r="B7" s="25" t="s">
        <v>60</v>
      </c>
      <c r="C7" s="32"/>
      <c r="D7" s="27"/>
      <c r="E7" s="28"/>
      <c r="F7" s="32"/>
      <c r="G7" s="27"/>
      <c r="H7" s="29"/>
      <c r="I7" s="32"/>
      <c r="J7" s="27"/>
      <c r="K7" s="30"/>
      <c r="L7" s="32"/>
      <c r="M7" s="33"/>
      <c r="N7" s="28"/>
      <c r="O7" s="32"/>
      <c r="Q7" s="28"/>
      <c r="R7" s="32"/>
    </row>
    <row r="8" spans="1:18" x14ac:dyDescent="0.3">
      <c r="A8" t="s">
        <v>61</v>
      </c>
      <c r="B8" s="2"/>
      <c r="C8" s="34"/>
      <c r="D8" s="2"/>
      <c r="E8" s="2"/>
      <c r="F8" s="34"/>
      <c r="G8" s="2"/>
      <c r="H8" s="33"/>
      <c r="I8" s="34"/>
      <c r="J8" s="2"/>
      <c r="K8" s="2"/>
      <c r="L8" s="34"/>
      <c r="M8" s="2"/>
      <c r="N8" s="2"/>
      <c r="O8" s="34"/>
      <c r="Q8" s="2"/>
      <c r="R8" s="34"/>
    </row>
    <row r="9" spans="1:18" x14ac:dyDescent="0.3">
      <c r="A9" t="s">
        <v>62</v>
      </c>
      <c r="B9" s="28"/>
      <c r="C9" s="32">
        <v>60</v>
      </c>
      <c r="D9" s="5"/>
      <c r="E9" s="29">
        <f>C9</f>
        <v>60</v>
      </c>
      <c r="F9" s="32"/>
      <c r="G9" s="5"/>
      <c r="H9" s="29"/>
      <c r="I9" s="32"/>
      <c r="J9" s="5"/>
      <c r="K9" s="30"/>
      <c r="L9" s="32"/>
      <c r="M9" s="5"/>
      <c r="N9" s="28"/>
      <c r="O9" s="32"/>
      <c r="Q9" s="28"/>
      <c r="R9" s="32"/>
    </row>
    <row r="10" spans="1:18" x14ac:dyDescent="0.3">
      <c r="A10" t="s">
        <v>63</v>
      </c>
      <c r="B10" s="2"/>
      <c r="C10" s="34"/>
      <c r="D10" s="5"/>
      <c r="E10" s="2"/>
      <c r="F10" s="34"/>
      <c r="G10" s="5"/>
      <c r="H10" s="33">
        <v>150</v>
      </c>
      <c r="I10" s="34"/>
      <c r="J10" s="5"/>
      <c r="K10" s="2"/>
      <c r="L10" s="34">
        <f>H10</f>
        <v>150</v>
      </c>
      <c r="M10" s="5"/>
      <c r="N10" s="2"/>
      <c r="O10" s="34"/>
      <c r="Q10" s="2"/>
      <c r="R10" s="34"/>
    </row>
    <row r="11" spans="1:18" x14ac:dyDescent="0.3">
      <c r="A11" t="s">
        <v>64</v>
      </c>
      <c r="B11" s="28"/>
      <c r="C11" s="32"/>
      <c r="D11" s="5"/>
      <c r="E11" s="28"/>
      <c r="F11" s="32"/>
      <c r="G11" s="5"/>
      <c r="H11" s="29"/>
      <c r="I11" s="32"/>
      <c r="J11" s="5"/>
      <c r="K11" s="30"/>
      <c r="L11" s="32"/>
      <c r="M11" s="5"/>
      <c r="N11" s="28"/>
      <c r="O11" s="32"/>
      <c r="Q11" s="28"/>
      <c r="R11" s="32"/>
    </row>
    <row r="12" spans="1:18" x14ac:dyDescent="0.3">
      <c r="A12" s="9" t="s">
        <v>65</v>
      </c>
      <c r="B12" s="2"/>
      <c r="C12" s="34">
        <f>3000-C9</f>
        <v>2940</v>
      </c>
      <c r="D12" s="5"/>
      <c r="E12" s="2"/>
      <c r="F12" s="34"/>
      <c r="G12" s="5"/>
      <c r="H12" s="33"/>
      <c r="I12" s="34"/>
      <c r="J12" s="5"/>
      <c r="K12" s="2"/>
      <c r="L12" s="34"/>
      <c r="M12" s="5"/>
      <c r="N12" s="2"/>
      <c r="O12" s="34"/>
      <c r="Q12" s="2">
        <f>C12</f>
        <v>2940</v>
      </c>
      <c r="R12" s="34"/>
    </row>
    <row r="13" spans="1:18" x14ac:dyDescent="0.3">
      <c r="A13" t="s">
        <v>66</v>
      </c>
      <c r="B13" s="28"/>
      <c r="C13" s="32"/>
      <c r="D13" s="5"/>
      <c r="E13" s="28"/>
      <c r="F13" s="32"/>
      <c r="G13" s="5"/>
      <c r="H13" s="29"/>
      <c r="I13" s="32"/>
      <c r="J13" s="5"/>
      <c r="L13" s="32"/>
      <c r="M13" s="5"/>
      <c r="N13" s="29"/>
      <c r="O13" s="32"/>
      <c r="Q13" s="28"/>
      <c r="R13" s="10"/>
    </row>
    <row r="14" spans="1:18" x14ac:dyDescent="0.3">
      <c r="A14" s="11" t="s">
        <v>67</v>
      </c>
      <c r="B14" s="28"/>
      <c r="C14" s="32"/>
      <c r="D14" s="5"/>
      <c r="E14" s="28"/>
      <c r="F14" s="32"/>
      <c r="G14" s="5"/>
      <c r="H14" s="29"/>
      <c r="I14" s="32"/>
      <c r="J14" s="5"/>
      <c r="K14" s="2">
        <v>150</v>
      </c>
      <c r="L14" s="32"/>
      <c r="M14" s="5"/>
      <c r="N14" s="29"/>
      <c r="O14" s="32"/>
      <c r="Q14" s="28"/>
      <c r="R14" s="32">
        <f>K14</f>
        <v>150</v>
      </c>
    </row>
    <row r="15" spans="1:18" x14ac:dyDescent="0.3">
      <c r="A15" t="s">
        <v>68</v>
      </c>
      <c r="C15" s="32"/>
      <c r="F15" s="32"/>
      <c r="I15" s="32"/>
      <c r="L15" s="32"/>
      <c r="O15" s="32"/>
      <c r="Q15" s="29"/>
      <c r="R15" s="32"/>
    </row>
    <row r="16" spans="1:18" x14ac:dyDescent="0.3">
      <c r="A16" t="s">
        <v>69</v>
      </c>
      <c r="B16" s="2"/>
      <c r="C16" s="34"/>
      <c r="E16" s="2"/>
      <c r="F16" s="34">
        <f>E9</f>
        <v>60</v>
      </c>
      <c r="H16" s="2"/>
      <c r="I16" s="34"/>
      <c r="K16" s="2"/>
      <c r="L16" s="34"/>
      <c r="N16" s="2">
        <f>F16</f>
        <v>60</v>
      </c>
      <c r="O16" s="34"/>
      <c r="Q16" s="2"/>
      <c r="R16" s="34"/>
    </row>
    <row r="17" spans="1:18" x14ac:dyDescent="0.3">
      <c r="A17" t="s">
        <v>70</v>
      </c>
      <c r="B17" s="2"/>
      <c r="C17" s="34"/>
      <c r="E17" s="2"/>
      <c r="F17" s="34"/>
      <c r="H17" s="2"/>
      <c r="I17" s="34"/>
      <c r="K17" s="2"/>
      <c r="L17" s="34"/>
      <c r="N17" s="2"/>
      <c r="O17" s="34"/>
      <c r="Q17" s="2"/>
      <c r="R17" s="34"/>
    </row>
    <row r="18" spans="1:18" x14ac:dyDescent="0.3">
      <c r="A18" s="12" t="s">
        <v>71</v>
      </c>
      <c r="B18" s="35"/>
      <c r="C18" s="36"/>
      <c r="D18" s="13"/>
      <c r="E18" s="35"/>
      <c r="F18" s="36"/>
      <c r="G18" s="13"/>
      <c r="H18" s="35"/>
      <c r="I18" s="37">
        <f>H10</f>
        <v>150</v>
      </c>
      <c r="J18" s="13"/>
      <c r="K18" s="35"/>
      <c r="L18" s="36"/>
      <c r="M18" s="13"/>
      <c r="N18" s="23">
        <f>I18</f>
        <v>150</v>
      </c>
      <c r="O18" s="36"/>
      <c r="P18" s="13"/>
      <c r="Q18" s="35"/>
      <c r="R18" s="36"/>
    </row>
    <row r="19" spans="1:18" x14ac:dyDescent="0.3">
      <c r="A19" s="11"/>
      <c r="B19" s="28"/>
      <c r="C19" s="32"/>
      <c r="E19" s="28"/>
      <c r="F19" s="32"/>
      <c r="H19" s="28"/>
      <c r="I19" s="34"/>
      <c r="K19" s="28"/>
      <c r="L19" s="32"/>
      <c r="N19" s="2"/>
      <c r="O19" s="32"/>
      <c r="Q19" s="28"/>
      <c r="R19" s="32"/>
    </row>
    <row r="20" spans="1:18" x14ac:dyDescent="0.3">
      <c r="A20" t="s">
        <v>72</v>
      </c>
      <c r="B20" s="28"/>
      <c r="C20" s="32"/>
      <c r="E20" s="28"/>
      <c r="F20" s="32"/>
      <c r="H20" s="28"/>
      <c r="I20" s="32"/>
      <c r="K20" s="28"/>
      <c r="L20" s="32"/>
      <c r="N20" s="28"/>
      <c r="O20" s="32"/>
      <c r="Q20" s="28"/>
      <c r="R20" s="32"/>
    </row>
    <row r="21" spans="1:18" x14ac:dyDescent="0.3">
      <c r="A21" t="s">
        <v>73</v>
      </c>
      <c r="B21" s="29">
        <f>C12</f>
        <v>2940</v>
      </c>
      <c r="C21" s="32"/>
      <c r="F21" s="32"/>
      <c r="I21" s="32"/>
      <c r="L21" s="32">
        <f>K14</f>
        <v>150</v>
      </c>
      <c r="O21" s="32"/>
      <c r="R21" s="32"/>
    </row>
    <row r="22" spans="1:18" x14ac:dyDescent="0.3">
      <c r="A22" t="s">
        <v>74</v>
      </c>
      <c r="C22" s="32"/>
      <c r="F22" s="32"/>
      <c r="I22" s="32"/>
      <c r="L22" s="32"/>
      <c r="O22" s="32"/>
      <c r="R22" s="32"/>
    </row>
    <row r="23" spans="1:18" x14ac:dyDescent="0.3">
      <c r="A23" t="s">
        <v>62</v>
      </c>
      <c r="B23" s="28"/>
      <c r="C23" s="32">
        <v>120</v>
      </c>
      <c r="E23" s="29">
        <f>C23</f>
        <v>120</v>
      </c>
      <c r="F23" s="32"/>
      <c r="H23" s="28"/>
      <c r="I23" s="32"/>
      <c r="K23" s="28"/>
      <c r="L23" s="32"/>
      <c r="N23" s="28"/>
      <c r="O23" s="32"/>
      <c r="Q23" s="28"/>
      <c r="R23" s="32"/>
    </row>
    <row r="24" spans="1:18" x14ac:dyDescent="0.3">
      <c r="A24" t="s">
        <v>63</v>
      </c>
      <c r="C24" s="32"/>
      <c r="F24" s="32"/>
      <c r="H24" s="38">
        <v>75.3</v>
      </c>
      <c r="I24" s="32"/>
      <c r="L24" s="39">
        <f>H24</f>
        <v>75.3</v>
      </c>
      <c r="O24" s="32"/>
      <c r="R24" s="32"/>
    </row>
    <row r="25" spans="1:18" x14ac:dyDescent="0.3">
      <c r="A25" t="s">
        <v>64</v>
      </c>
      <c r="C25" s="32"/>
      <c r="F25" s="32"/>
      <c r="I25" s="32"/>
      <c r="L25" s="32"/>
      <c r="O25" s="32"/>
      <c r="R25" s="32"/>
    </row>
    <row r="26" spans="1:18" x14ac:dyDescent="0.3">
      <c r="A26" t="s">
        <v>65</v>
      </c>
      <c r="B26" s="2"/>
      <c r="C26" s="34">
        <f>B21-C23</f>
        <v>2820</v>
      </c>
      <c r="E26" s="2"/>
      <c r="F26" s="34"/>
      <c r="H26" s="2"/>
      <c r="I26" s="34"/>
      <c r="L26" s="34"/>
      <c r="N26" s="2"/>
      <c r="O26" s="34"/>
      <c r="Q26" s="2">
        <f>C26</f>
        <v>2820</v>
      </c>
      <c r="R26" s="34"/>
    </row>
    <row r="27" spans="1:18" x14ac:dyDescent="0.3">
      <c r="A27" t="s">
        <v>66</v>
      </c>
      <c r="B27" s="28"/>
      <c r="C27" s="32"/>
      <c r="E27" s="28"/>
      <c r="F27" s="32"/>
      <c r="H27" s="28"/>
      <c r="I27" s="32"/>
      <c r="L27" s="32"/>
      <c r="N27" s="28"/>
      <c r="O27" s="32"/>
      <c r="Q27" s="28"/>
      <c r="R27" s="10"/>
    </row>
    <row r="28" spans="1:18" x14ac:dyDescent="0.3">
      <c r="A28" s="11" t="s">
        <v>67</v>
      </c>
      <c r="B28" s="28"/>
      <c r="C28" s="32"/>
      <c r="E28" s="28"/>
      <c r="F28" s="32"/>
      <c r="H28" s="28"/>
      <c r="I28" s="32"/>
      <c r="K28" s="22">
        <f>L21+L24</f>
        <v>225.3</v>
      </c>
      <c r="L28" s="32"/>
      <c r="N28" s="28"/>
      <c r="O28" s="32"/>
      <c r="Q28" s="28"/>
      <c r="R28" s="40">
        <f>K28</f>
        <v>225.3</v>
      </c>
    </row>
    <row r="29" spans="1:18" x14ac:dyDescent="0.3">
      <c r="A29" t="s">
        <v>68</v>
      </c>
      <c r="B29" s="28"/>
      <c r="C29" s="32"/>
      <c r="E29" s="28"/>
      <c r="F29" s="32"/>
      <c r="H29" s="28"/>
      <c r="I29" s="32"/>
      <c r="K29" s="28"/>
      <c r="L29" s="32"/>
      <c r="N29" s="28"/>
      <c r="O29" s="32"/>
      <c r="Q29" s="28"/>
      <c r="R29" s="32"/>
    </row>
    <row r="30" spans="1:18" x14ac:dyDescent="0.3">
      <c r="A30" t="s">
        <v>69</v>
      </c>
      <c r="C30" s="32"/>
      <c r="F30" s="32">
        <f>E23</f>
        <v>120</v>
      </c>
      <c r="I30" s="32"/>
      <c r="L30" s="32"/>
      <c r="N30" s="29">
        <f>F30</f>
        <v>120</v>
      </c>
      <c r="O30" s="32"/>
      <c r="R30" s="32"/>
    </row>
    <row r="31" spans="1:18" x14ac:dyDescent="0.3">
      <c r="A31" t="s">
        <v>70</v>
      </c>
      <c r="C31" s="32"/>
      <c r="F31" s="32"/>
      <c r="I31" s="32"/>
      <c r="L31" s="32"/>
      <c r="N31" s="29"/>
      <c r="O31" s="32"/>
      <c r="R31" s="32"/>
    </row>
    <row r="32" spans="1:18" x14ac:dyDescent="0.3">
      <c r="A32" s="12" t="s">
        <v>71</v>
      </c>
      <c r="B32" s="13"/>
      <c r="C32" s="36"/>
      <c r="D32" s="13"/>
      <c r="E32" s="13"/>
      <c r="F32" s="36"/>
      <c r="G32" s="13"/>
      <c r="H32" s="13"/>
      <c r="I32" s="41">
        <f>H24</f>
        <v>75.3</v>
      </c>
      <c r="J32" s="13"/>
      <c r="K32" s="13"/>
      <c r="L32" s="36"/>
      <c r="M32" s="13"/>
      <c r="N32" s="42">
        <v>75.3</v>
      </c>
      <c r="O32" s="36"/>
      <c r="P32" s="13"/>
      <c r="Q32" s="13"/>
      <c r="R32" s="36"/>
    </row>
    <row r="33" spans="1:18" x14ac:dyDescent="0.3">
      <c r="A33" s="11"/>
      <c r="C33" s="32"/>
      <c r="F33" s="32"/>
      <c r="I33" s="39"/>
      <c r="L33" s="32"/>
      <c r="N33" s="38"/>
      <c r="O33" s="32"/>
      <c r="R33" s="32"/>
    </row>
    <row r="34" spans="1:18" x14ac:dyDescent="0.3">
      <c r="A34" t="s">
        <v>75</v>
      </c>
      <c r="C34" s="32"/>
      <c r="F34" s="32"/>
      <c r="I34" s="32"/>
      <c r="L34" s="32"/>
      <c r="O34" s="32"/>
      <c r="R34" s="32"/>
    </row>
    <row r="35" spans="1:18" x14ac:dyDescent="0.3">
      <c r="A35" t="s">
        <v>73</v>
      </c>
      <c r="B35" s="29">
        <f>C26</f>
        <v>2820</v>
      </c>
      <c r="C35" s="32"/>
      <c r="E35" s="28"/>
      <c r="F35" s="32"/>
      <c r="H35" s="28"/>
      <c r="I35" s="32"/>
      <c r="K35" s="28"/>
      <c r="L35" s="39">
        <f>K28</f>
        <v>225.3</v>
      </c>
      <c r="N35" s="28"/>
      <c r="O35" s="32"/>
      <c r="Q35" s="28"/>
      <c r="R35" s="32"/>
    </row>
    <row r="36" spans="1:18" x14ac:dyDescent="0.3">
      <c r="A36" t="s">
        <v>74</v>
      </c>
      <c r="C36" s="32"/>
      <c r="F36" s="32"/>
      <c r="I36" s="32"/>
      <c r="L36" s="32"/>
      <c r="O36" s="32"/>
      <c r="R36" s="32"/>
    </row>
    <row r="37" spans="1:18" x14ac:dyDescent="0.3">
      <c r="A37" t="s">
        <v>62</v>
      </c>
      <c r="C37" s="32">
        <v>120</v>
      </c>
      <c r="E37" s="29">
        <f>C37</f>
        <v>120</v>
      </c>
      <c r="F37" s="32"/>
      <c r="I37" s="32"/>
      <c r="L37" s="32"/>
      <c r="O37" s="32"/>
      <c r="R37" s="32"/>
    </row>
    <row r="38" spans="1:18" x14ac:dyDescent="0.3">
      <c r="A38" t="s">
        <v>76</v>
      </c>
      <c r="B38" s="2"/>
      <c r="C38" s="34"/>
      <c r="E38" s="2"/>
      <c r="F38" s="34"/>
      <c r="H38" s="2"/>
      <c r="I38" s="34">
        <f>C37</f>
        <v>120</v>
      </c>
      <c r="K38" s="2">
        <f>I38</f>
        <v>120</v>
      </c>
      <c r="L38" s="34"/>
      <c r="N38" s="2"/>
      <c r="O38" s="34"/>
      <c r="Q38" s="2"/>
      <c r="R38" s="34"/>
    </row>
    <row r="39" spans="1:18" x14ac:dyDescent="0.3">
      <c r="A39" t="s">
        <v>64</v>
      </c>
      <c r="B39" s="28"/>
      <c r="C39" s="32"/>
      <c r="E39" s="28"/>
      <c r="F39" s="32"/>
      <c r="H39" s="28"/>
      <c r="I39" s="32"/>
      <c r="K39" s="28"/>
      <c r="L39" s="32"/>
      <c r="N39" s="28"/>
      <c r="O39" s="32"/>
      <c r="Q39" s="28"/>
      <c r="R39" s="32"/>
    </row>
    <row r="40" spans="1:18" x14ac:dyDescent="0.3">
      <c r="A40" t="s">
        <v>65</v>
      </c>
      <c r="B40" s="2"/>
      <c r="C40" s="34">
        <v>2700</v>
      </c>
      <c r="E40" s="2"/>
      <c r="F40" s="34"/>
      <c r="H40" s="2"/>
      <c r="I40" s="34"/>
      <c r="K40" s="2"/>
      <c r="L40" s="34"/>
      <c r="N40" s="2"/>
      <c r="O40" s="34"/>
      <c r="Q40" s="2">
        <f>C40</f>
        <v>2700</v>
      </c>
      <c r="R40" s="34"/>
    </row>
    <row r="41" spans="1:18" x14ac:dyDescent="0.3">
      <c r="A41" t="s">
        <v>66</v>
      </c>
      <c r="B41" s="2"/>
      <c r="C41" s="34"/>
      <c r="E41" s="2"/>
      <c r="F41" s="34"/>
      <c r="H41" s="2"/>
      <c r="I41" s="34"/>
      <c r="K41" s="2"/>
      <c r="L41" s="34"/>
      <c r="N41" s="2"/>
      <c r="O41" s="34"/>
      <c r="Q41" s="2"/>
      <c r="R41" s="34"/>
    </row>
    <row r="42" spans="1:18" x14ac:dyDescent="0.3">
      <c r="A42" s="11" t="s">
        <v>67</v>
      </c>
      <c r="B42" s="28"/>
      <c r="C42" s="32"/>
      <c r="E42" s="28"/>
      <c r="F42" s="32"/>
      <c r="H42" s="28"/>
      <c r="I42" s="32"/>
      <c r="K42" s="38">
        <f>L35-K38</f>
        <v>105.30000000000001</v>
      </c>
      <c r="L42" s="32"/>
      <c r="N42" s="28"/>
      <c r="O42" s="32"/>
      <c r="Q42" s="28"/>
      <c r="R42" s="39">
        <f>K42</f>
        <v>105.30000000000001</v>
      </c>
    </row>
    <row r="43" spans="1:18" x14ac:dyDescent="0.3">
      <c r="A43" t="s">
        <v>68</v>
      </c>
      <c r="C43" s="32"/>
      <c r="F43" s="32"/>
      <c r="I43" s="32"/>
      <c r="L43" s="32"/>
      <c r="O43" s="32"/>
      <c r="R43" s="32"/>
    </row>
    <row r="44" spans="1:18" x14ac:dyDescent="0.3">
      <c r="A44" t="s">
        <v>69</v>
      </c>
      <c r="B44" s="28"/>
      <c r="C44" s="32"/>
      <c r="E44" s="28"/>
      <c r="F44" s="32">
        <f>E37</f>
        <v>120</v>
      </c>
      <c r="H44" s="28"/>
      <c r="I44" s="32"/>
      <c r="K44" s="28"/>
      <c r="L44" s="32"/>
      <c r="N44" s="29">
        <f>F44</f>
        <v>120</v>
      </c>
      <c r="O44" s="32"/>
      <c r="Q44" s="28"/>
      <c r="R44" s="32"/>
    </row>
    <row r="45" spans="1:18" x14ac:dyDescent="0.3">
      <c r="A45" t="s">
        <v>70</v>
      </c>
      <c r="B45" s="28"/>
      <c r="C45" s="32"/>
      <c r="E45" s="28"/>
      <c r="F45" s="32"/>
      <c r="H45" s="28"/>
      <c r="I45" s="32"/>
      <c r="K45" s="28"/>
      <c r="L45" s="32"/>
      <c r="N45" s="29"/>
      <c r="O45" s="32"/>
      <c r="Q45" s="28"/>
      <c r="R45" s="32"/>
    </row>
    <row r="46" spans="1:18" x14ac:dyDescent="0.3">
      <c r="A46" s="12" t="s">
        <v>71</v>
      </c>
      <c r="B46" s="13"/>
      <c r="C46" s="36"/>
      <c r="D46" s="13"/>
      <c r="E46" s="13"/>
      <c r="F46" s="36"/>
      <c r="G46" s="13"/>
      <c r="H46" s="43">
        <v>120</v>
      </c>
      <c r="I46" s="36"/>
      <c r="J46" s="13"/>
      <c r="K46" s="13"/>
      <c r="L46" s="36"/>
      <c r="M46" s="13"/>
      <c r="N46" s="13"/>
      <c r="O46" s="36">
        <f>H46</f>
        <v>120</v>
      </c>
      <c r="P46" s="13"/>
      <c r="Q46" s="13"/>
      <c r="R46" s="36"/>
    </row>
    <row r="47" spans="1:18" x14ac:dyDescent="0.3">
      <c r="A47" s="11"/>
      <c r="C47" s="32"/>
      <c r="F47" s="32"/>
      <c r="H47" s="29"/>
      <c r="I47" s="32"/>
      <c r="L47" s="32"/>
      <c r="O47" s="32"/>
      <c r="R47" s="32"/>
    </row>
    <row r="48" spans="1:18" ht="30.15" customHeight="1" x14ac:dyDescent="0.3">
      <c r="A48" s="11"/>
      <c r="B48" s="73" t="s">
        <v>52</v>
      </c>
      <c r="C48" s="73"/>
      <c r="D48" s="6"/>
      <c r="E48" s="73" t="s">
        <v>53</v>
      </c>
      <c r="F48" s="73"/>
      <c r="G48" s="6"/>
      <c r="H48" s="73" t="s">
        <v>54</v>
      </c>
      <c r="I48" s="73"/>
      <c r="J48" s="6"/>
      <c r="K48" s="73" t="s">
        <v>55</v>
      </c>
      <c r="L48" s="73"/>
      <c r="M48" s="6"/>
      <c r="N48" s="73" t="s">
        <v>56</v>
      </c>
      <c r="O48" s="73"/>
      <c r="Q48" s="73" t="s">
        <v>57</v>
      </c>
      <c r="R48" s="73"/>
    </row>
    <row r="49" spans="1:18" x14ac:dyDescent="0.3">
      <c r="A49" s="14" t="s">
        <v>77</v>
      </c>
      <c r="B49" s="2"/>
      <c r="C49" s="32"/>
      <c r="D49" s="2"/>
      <c r="E49" s="2"/>
      <c r="F49" s="32"/>
      <c r="G49" s="2"/>
      <c r="H49" s="29"/>
      <c r="I49" s="32"/>
      <c r="J49" s="2"/>
      <c r="K49" s="2"/>
      <c r="L49" s="32"/>
      <c r="M49" s="2"/>
      <c r="N49" s="2"/>
      <c r="O49" s="32"/>
      <c r="P49" s="2"/>
      <c r="Q49" s="2"/>
      <c r="R49" s="32"/>
    </row>
    <row r="50" spans="1:18" x14ac:dyDescent="0.3">
      <c r="A50" s="14" t="s">
        <v>73</v>
      </c>
      <c r="B50" s="2">
        <f>C40</f>
        <v>2700</v>
      </c>
      <c r="C50" s="32"/>
      <c r="D50" s="2"/>
      <c r="E50" s="2"/>
      <c r="F50" s="32"/>
      <c r="G50" s="2"/>
      <c r="H50" s="38"/>
      <c r="I50" s="39"/>
      <c r="J50" s="22"/>
      <c r="K50" s="22"/>
      <c r="L50" s="39">
        <f>K42</f>
        <v>105.30000000000001</v>
      </c>
      <c r="M50" s="2"/>
      <c r="N50" s="2"/>
      <c r="O50" s="32"/>
      <c r="P50" s="2"/>
      <c r="Q50" s="2"/>
      <c r="R50" s="32"/>
    </row>
    <row r="51" spans="1:18" x14ac:dyDescent="0.3">
      <c r="A51" s="14" t="s">
        <v>74</v>
      </c>
      <c r="B51" s="2"/>
      <c r="C51" s="32"/>
      <c r="D51" s="2"/>
      <c r="E51" s="2"/>
      <c r="F51" s="32"/>
      <c r="G51" s="2"/>
      <c r="H51" s="38"/>
      <c r="I51" s="39"/>
      <c r="J51" s="22"/>
      <c r="K51" s="22"/>
      <c r="L51" s="39"/>
      <c r="M51" s="2"/>
      <c r="N51" s="2"/>
      <c r="O51" s="32"/>
      <c r="P51" s="2"/>
      <c r="Q51" s="2"/>
      <c r="R51" s="32"/>
    </row>
    <row r="52" spans="1:18" x14ac:dyDescent="0.3">
      <c r="A52" s="14" t="s">
        <v>62</v>
      </c>
      <c r="B52" s="2"/>
      <c r="C52" s="32">
        <v>120</v>
      </c>
      <c r="D52" s="2"/>
      <c r="E52" s="2">
        <f>C52</f>
        <v>120</v>
      </c>
      <c r="F52" s="32"/>
      <c r="G52" s="2"/>
      <c r="H52" s="38"/>
      <c r="I52" s="39"/>
      <c r="J52" s="22"/>
      <c r="K52" s="22"/>
      <c r="L52" s="39"/>
      <c r="M52" s="2"/>
      <c r="N52" s="2"/>
      <c r="O52" s="32"/>
      <c r="P52" s="2"/>
      <c r="Q52" s="2"/>
      <c r="R52" s="32"/>
    </row>
    <row r="53" spans="1:18" x14ac:dyDescent="0.3">
      <c r="A53" s="14" t="s">
        <v>63</v>
      </c>
      <c r="B53" s="2"/>
      <c r="C53" s="32"/>
      <c r="D53" s="2"/>
      <c r="E53" s="2"/>
      <c r="F53" s="32"/>
      <c r="G53" s="2"/>
      <c r="H53" s="38">
        <v>61.6</v>
      </c>
      <c r="I53" s="39"/>
      <c r="J53" s="22"/>
      <c r="K53" s="22"/>
      <c r="L53" s="39">
        <f>H53</f>
        <v>61.6</v>
      </c>
      <c r="M53" s="2"/>
      <c r="N53" s="2"/>
      <c r="O53" s="32"/>
      <c r="P53" s="2"/>
      <c r="Q53" s="2"/>
      <c r="R53" s="32"/>
    </row>
    <row r="54" spans="1:18" x14ac:dyDescent="0.3">
      <c r="A54" s="14" t="s">
        <v>64</v>
      </c>
      <c r="B54" s="2"/>
      <c r="C54" s="32"/>
      <c r="D54" s="2"/>
      <c r="E54" s="2"/>
      <c r="F54" s="32"/>
      <c r="G54" s="2"/>
      <c r="H54" s="29"/>
      <c r="I54" s="32"/>
      <c r="J54" s="2"/>
      <c r="K54" s="2"/>
      <c r="L54" s="32"/>
      <c r="M54" s="2"/>
      <c r="N54" s="2"/>
      <c r="O54" s="32"/>
      <c r="P54" s="2"/>
      <c r="Q54" s="2"/>
      <c r="R54" s="32"/>
    </row>
    <row r="55" spans="1:18" x14ac:dyDescent="0.3">
      <c r="A55" s="14" t="s">
        <v>65</v>
      </c>
      <c r="B55" s="2"/>
      <c r="C55" s="32">
        <f>B50-C52</f>
        <v>2580</v>
      </c>
      <c r="D55" s="2"/>
      <c r="E55" s="2"/>
      <c r="F55" s="32"/>
      <c r="G55" s="2"/>
      <c r="H55" s="29"/>
      <c r="I55" s="32"/>
      <c r="J55" s="2"/>
      <c r="K55" s="2"/>
      <c r="L55" s="32"/>
      <c r="M55" s="2"/>
      <c r="N55" s="2"/>
      <c r="O55" s="32"/>
      <c r="P55" s="2"/>
      <c r="Q55" s="2">
        <f>C55</f>
        <v>2580</v>
      </c>
      <c r="R55" s="32"/>
    </row>
    <row r="56" spans="1:18" x14ac:dyDescent="0.3">
      <c r="A56" t="s">
        <v>66</v>
      </c>
      <c r="B56" s="2"/>
      <c r="C56" s="32"/>
      <c r="D56" s="2"/>
      <c r="E56" s="2"/>
      <c r="F56" s="32"/>
      <c r="G56" s="2"/>
      <c r="H56" s="29"/>
      <c r="I56" s="32"/>
      <c r="J56" s="2"/>
      <c r="L56" s="39"/>
      <c r="M56" s="22"/>
      <c r="N56" s="22"/>
      <c r="O56" s="39"/>
      <c r="P56" s="22"/>
      <c r="Q56" s="22"/>
      <c r="R56" s="10"/>
    </row>
    <row r="57" spans="1:18" x14ac:dyDescent="0.3">
      <c r="A57" s="11" t="s">
        <v>67</v>
      </c>
      <c r="B57" s="2"/>
      <c r="C57" s="32"/>
      <c r="D57" s="2"/>
      <c r="E57" s="2"/>
      <c r="F57" s="32"/>
      <c r="G57" s="2"/>
      <c r="H57" s="29"/>
      <c r="I57" s="32"/>
      <c r="J57" s="2"/>
      <c r="K57" s="22">
        <f>L50+L53</f>
        <v>166.9</v>
      </c>
      <c r="L57" s="32"/>
      <c r="M57" s="2"/>
      <c r="N57" s="2"/>
      <c r="O57" s="32"/>
      <c r="P57" s="2"/>
      <c r="Q57" s="2"/>
      <c r="R57" s="39">
        <f>K57</f>
        <v>166.9</v>
      </c>
    </row>
    <row r="58" spans="1:18" x14ac:dyDescent="0.3">
      <c r="A58" s="14" t="s">
        <v>68</v>
      </c>
      <c r="B58" s="2"/>
      <c r="C58" s="32"/>
      <c r="D58" s="2"/>
      <c r="E58" s="2"/>
      <c r="F58" s="32"/>
      <c r="G58" s="2"/>
      <c r="H58" s="29"/>
      <c r="I58" s="32"/>
      <c r="J58" s="2"/>
      <c r="K58" s="2"/>
      <c r="L58" s="32"/>
      <c r="M58" s="2"/>
      <c r="N58" s="2"/>
      <c r="O58" s="32"/>
      <c r="P58" s="2"/>
      <c r="Q58" s="2"/>
      <c r="R58" s="32"/>
    </row>
    <row r="59" spans="1:18" x14ac:dyDescent="0.3">
      <c r="A59" s="14" t="s">
        <v>69</v>
      </c>
      <c r="B59" s="2"/>
      <c r="C59" s="32"/>
      <c r="D59" s="2"/>
      <c r="E59" s="2"/>
      <c r="F59" s="32">
        <f>E52</f>
        <v>120</v>
      </c>
      <c r="G59" s="2"/>
      <c r="H59" s="29"/>
      <c r="I59" s="32"/>
      <c r="J59" s="2"/>
      <c r="K59" s="2"/>
      <c r="L59" s="32"/>
      <c r="M59" s="2"/>
      <c r="N59" s="2">
        <f>F59</f>
        <v>120</v>
      </c>
      <c r="O59" s="32"/>
      <c r="P59" s="2"/>
      <c r="Q59" s="2"/>
      <c r="R59" s="32"/>
    </row>
    <row r="60" spans="1:18" x14ac:dyDescent="0.3">
      <c r="A60" t="s">
        <v>70</v>
      </c>
      <c r="B60" s="2"/>
      <c r="C60" s="32"/>
      <c r="D60" s="2"/>
      <c r="E60" s="2"/>
      <c r="F60" s="32"/>
      <c r="G60" s="2"/>
      <c r="H60" s="29"/>
      <c r="I60" s="32"/>
      <c r="J60" s="2"/>
      <c r="K60" s="2"/>
      <c r="L60" s="32"/>
      <c r="M60" s="2"/>
      <c r="N60" s="2"/>
      <c r="O60" s="32"/>
      <c r="P60" s="2"/>
      <c r="Q60" s="2"/>
      <c r="R60" s="32"/>
    </row>
    <row r="61" spans="1:18" x14ac:dyDescent="0.3">
      <c r="A61" s="11" t="s">
        <v>71</v>
      </c>
      <c r="B61" s="28"/>
      <c r="C61" s="32"/>
      <c r="D61" s="2"/>
      <c r="E61" s="28"/>
      <c r="F61" s="32"/>
      <c r="G61" s="2"/>
      <c r="H61" s="2"/>
      <c r="I61" s="39">
        <f>H53</f>
        <v>61.6</v>
      </c>
      <c r="J61" s="22"/>
      <c r="K61" s="22"/>
      <c r="L61" s="39"/>
      <c r="M61" s="22"/>
      <c r="N61" s="22">
        <f>I61</f>
        <v>61.6</v>
      </c>
      <c r="O61" s="32"/>
      <c r="P61" s="2"/>
      <c r="Q61" s="2"/>
      <c r="R61" s="32"/>
    </row>
    <row r="62" spans="1:18" x14ac:dyDescent="0.3">
      <c r="A62" s="11"/>
      <c r="B62" s="28"/>
      <c r="C62" s="44"/>
      <c r="D62" s="2"/>
      <c r="E62" s="28"/>
      <c r="F62" s="44"/>
      <c r="G62" s="2"/>
      <c r="H62" s="2"/>
      <c r="I62" s="45"/>
      <c r="J62" s="22"/>
      <c r="K62" s="22"/>
      <c r="L62" s="45"/>
      <c r="M62" s="22"/>
      <c r="N62" s="22"/>
      <c r="O62" s="44"/>
      <c r="P62" s="2"/>
      <c r="Q62" s="2"/>
      <c r="R62" s="44"/>
    </row>
    <row r="63" spans="1:18" s="8" customFormat="1" ht="13.8" x14ac:dyDescent="0.3">
      <c r="A63" s="7" t="s">
        <v>50</v>
      </c>
    </row>
    <row r="64" spans="1:18" x14ac:dyDescent="0.3">
      <c r="C64" s="44"/>
      <c r="D64" s="2"/>
      <c r="E64" s="28"/>
    </row>
    <row r="65" spans="1:7" x14ac:dyDescent="0.3">
      <c r="A65" s="3" t="s">
        <v>301</v>
      </c>
      <c r="C65" s="44"/>
      <c r="D65" s="2"/>
      <c r="E65" s="28"/>
    </row>
    <row r="66" spans="1:7" x14ac:dyDescent="0.3">
      <c r="A66" s="3"/>
      <c r="C66" s="44"/>
      <c r="D66" s="2"/>
      <c r="E66" s="28"/>
    </row>
    <row r="67" spans="1:7" x14ac:dyDescent="0.3">
      <c r="A67" s="3"/>
      <c r="B67" t="s">
        <v>332</v>
      </c>
      <c r="C67" s="44"/>
      <c r="D67" s="2"/>
      <c r="E67" s="28"/>
    </row>
    <row r="68" spans="1:7" x14ac:dyDescent="0.3">
      <c r="B68" t="s">
        <v>313</v>
      </c>
    </row>
    <row r="70" spans="1:7" x14ac:dyDescent="0.3">
      <c r="B70" t="s">
        <v>333</v>
      </c>
    </row>
    <row r="71" spans="1:7" x14ac:dyDescent="0.3">
      <c r="B71" t="s">
        <v>317</v>
      </c>
    </row>
    <row r="73" spans="1:7" x14ac:dyDescent="0.3">
      <c r="A73" t="s">
        <v>5</v>
      </c>
      <c r="B73" t="s">
        <v>322</v>
      </c>
      <c r="C73" s="44"/>
      <c r="D73" s="2"/>
      <c r="E73" s="28"/>
    </row>
    <row r="75" spans="1:7" x14ac:dyDescent="0.3">
      <c r="C75" t="s">
        <v>318</v>
      </c>
      <c r="E75" t="s">
        <v>319</v>
      </c>
      <c r="G75" t="s">
        <v>320</v>
      </c>
    </row>
    <row r="76" spans="1:7" x14ac:dyDescent="0.3">
      <c r="C76" t="s">
        <v>310</v>
      </c>
      <c r="E76" t="s">
        <v>321</v>
      </c>
      <c r="G76" t="s">
        <v>310</v>
      </c>
    </row>
    <row r="77" spans="1:7" x14ac:dyDescent="0.3">
      <c r="B77">
        <v>2024</v>
      </c>
      <c r="C77" s="5">
        <v>24000</v>
      </c>
      <c r="E77" s="5">
        <f>C77*0.25</f>
        <v>6000</v>
      </c>
      <c r="G77" s="5">
        <f>C77-E77</f>
        <v>18000</v>
      </c>
    </row>
    <row r="78" spans="1:7" x14ac:dyDescent="0.3">
      <c r="B78">
        <v>2025</v>
      </c>
      <c r="C78" s="5">
        <f>G77</f>
        <v>18000</v>
      </c>
      <c r="E78" s="5">
        <f>C78*0.25</f>
        <v>4500</v>
      </c>
      <c r="G78" s="5">
        <f>C78-E78</f>
        <v>13500</v>
      </c>
    </row>
    <row r="79" spans="1:7" x14ac:dyDescent="0.3">
      <c r="B79">
        <v>2026</v>
      </c>
      <c r="C79" s="5">
        <f>G78</f>
        <v>13500</v>
      </c>
      <c r="E79" s="5">
        <f>C79*0.25</f>
        <v>3375</v>
      </c>
      <c r="G79" s="5">
        <f>C79-E79</f>
        <v>10125</v>
      </c>
    </row>
    <row r="80" spans="1:7" x14ac:dyDescent="0.3">
      <c r="B80">
        <v>2027</v>
      </c>
      <c r="C80" s="5">
        <f>G79</f>
        <v>10125</v>
      </c>
      <c r="E80" s="60">
        <f>C80*0.25</f>
        <v>2531.25</v>
      </c>
      <c r="G80" s="5">
        <f>C80-E80</f>
        <v>7593.75</v>
      </c>
    </row>
    <row r="82" spans="1:9" x14ac:dyDescent="0.3">
      <c r="A82" t="s">
        <v>17</v>
      </c>
      <c r="B82" t="s">
        <v>334</v>
      </c>
    </row>
    <row r="83" spans="1:9" x14ac:dyDescent="0.3">
      <c r="A83" t="s">
        <v>178</v>
      </c>
      <c r="B83" t="s">
        <v>323</v>
      </c>
    </row>
    <row r="85" spans="1:9" x14ac:dyDescent="0.3">
      <c r="C85" t="s">
        <v>318</v>
      </c>
      <c r="E85" t="s">
        <v>324</v>
      </c>
      <c r="G85" t="s">
        <v>320</v>
      </c>
    </row>
    <row r="86" spans="1:9" x14ac:dyDescent="0.3">
      <c r="C86" t="s">
        <v>310</v>
      </c>
      <c r="E86" t="s">
        <v>321</v>
      </c>
      <c r="G86" t="s">
        <v>310</v>
      </c>
    </row>
    <row r="87" spans="1:9" x14ac:dyDescent="0.3">
      <c r="B87">
        <v>2024</v>
      </c>
      <c r="C87" s="5">
        <v>24000</v>
      </c>
      <c r="E87" s="5">
        <f>C87*0.5</f>
        <v>12000</v>
      </c>
      <c r="G87" s="5">
        <f>C87-E87</f>
        <v>12000</v>
      </c>
    </row>
    <row r="88" spans="1:9" x14ac:dyDescent="0.3">
      <c r="B88">
        <v>2025</v>
      </c>
      <c r="C88" s="5">
        <f>G87</f>
        <v>12000</v>
      </c>
      <c r="E88" s="5">
        <f>C88*0.5</f>
        <v>6000</v>
      </c>
      <c r="G88" s="5">
        <f>C88-E88</f>
        <v>6000</v>
      </c>
    </row>
    <row r="89" spans="1:9" x14ac:dyDescent="0.3">
      <c r="B89">
        <v>2026</v>
      </c>
      <c r="C89" s="5">
        <f>G88</f>
        <v>6000</v>
      </c>
      <c r="E89" s="5">
        <f>C89*0.5</f>
        <v>3000</v>
      </c>
      <c r="G89" s="5">
        <f>C89-E89</f>
        <v>3000</v>
      </c>
    </row>
    <row r="90" spans="1:9" x14ac:dyDescent="0.3">
      <c r="B90">
        <v>2027</v>
      </c>
      <c r="C90" s="5">
        <f>G89</f>
        <v>3000</v>
      </c>
      <c r="E90" s="5">
        <f>C90*0.5</f>
        <v>1500</v>
      </c>
      <c r="G90" s="5">
        <f>C90-E90</f>
        <v>1500</v>
      </c>
    </row>
    <row r="92" spans="1:9" x14ac:dyDescent="0.3">
      <c r="A92" t="s">
        <v>33</v>
      </c>
      <c r="B92" t="s">
        <v>325</v>
      </c>
    </row>
    <row r="93" spans="1:9" x14ac:dyDescent="0.3">
      <c r="B93" t="s">
        <v>327</v>
      </c>
    </row>
    <row r="95" spans="1:9" x14ac:dyDescent="0.3">
      <c r="C95" t="s">
        <v>318</v>
      </c>
      <c r="D95" t="s">
        <v>302</v>
      </c>
      <c r="E95" t="s">
        <v>303</v>
      </c>
      <c r="F95" t="s">
        <v>304</v>
      </c>
      <c r="G95" t="s">
        <v>305</v>
      </c>
      <c r="H95" t="s">
        <v>306</v>
      </c>
      <c r="I95" t="s">
        <v>307</v>
      </c>
    </row>
    <row r="96" spans="1:9" x14ac:dyDescent="0.3">
      <c r="C96" t="s">
        <v>310</v>
      </c>
      <c r="D96" t="s">
        <v>309</v>
      </c>
      <c r="E96" t="s">
        <v>310</v>
      </c>
      <c r="F96" t="s">
        <v>309</v>
      </c>
      <c r="G96" t="s">
        <v>311</v>
      </c>
      <c r="H96" t="s">
        <v>67</v>
      </c>
      <c r="I96" t="s">
        <v>310</v>
      </c>
    </row>
    <row r="97" spans="1:9" x14ac:dyDescent="0.3">
      <c r="B97">
        <v>2024</v>
      </c>
      <c r="C97" s="5">
        <v>24000</v>
      </c>
      <c r="D97" s="5">
        <v>4000</v>
      </c>
      <c r="E97" s="5">
        <v>20000</v>
      </c>
      <c r="F97" s="5">
        <v>6000</v>
      </c>
      <c r="G97" s="5">
        <v>2000</v>
      </c>
      <c r="H97" s="5">
        <v>2000</v>
      </c>
      <c r="I97" s="5">
        <v>18000</v>
      </c>
    </row>
    <row r="98" spans="1:9" x14ac:dyDescent="0.3">
      <c r="B98">
        <v>2025</v>
      </c>
      <c r="C98" s="5">
        <v>20000</v>
      </c>
      <c r="D98" s="5">
        <v>4000</v>
      </c>
      <c r="E98" s="5">
        <v>16000</v>
      </c>
      <c r="F98" s="5">
        <v>4500</v>
      </c>
      <c r="G98">
        <v>500</v>
      </c>
      <c r="H98" s="5">
        <v>2500</v>
      </c>
      <c r="I98" s="5">
        <v>13500</v>
      </c>
    </row>
    <row r="99" spans="1:9" x14ac:dyDescent="0.3">
      <c r="B99">
        <v>2026</v>
      </c>
      <c r="C99" s="5">
        <v>16000</v>
      </c>
      <c r="D99" s="5">
        <v>4000</v>
      </c>
      <c r="E99" s="5">
        <v>12000</v>
      </c>
      <c r="F99" s="5">
        <v>3375</v>
      </c>
      <c r="G99">
        <v>-625</v>
      </c>
      <c r="H99" s="5">
        <v>1875</v>
      </c>
      <c r="I99" s="5">
        <v>10125</v>
      </c>
    </row>
    <row r="100" spans="1:9" x14ac:dyDescent="0.3">
      <c r="B100">
        <v>2027</v>
      </c>
      <c r="C100" s="5">
        <v>12000</v>
      </c>
      <c r="D100" s="5">
        <v>4000</v>
      </c>
      <c r="E100" s="5">
        <v>8000</v>
      </c>
      <c r="F100" s="5">
        <f>I99*0.25</f>
        <v>2531.25</v>
      </c>
      <c r="G100" s="5">
        <v>-1469</v>
      </c>
      <c r="H100" s="5">
        <f>H99+G100</f>
        <v>406</v>
      </c>
      <c r="I100" s="5">
        <v>7593.75</v>
      </c>
    </row>
    <row r="102" spans="1:9" x14ac:dyDescent="0.3">
      <c r="A102" t="s">
        <v>34</v>
      </c>
      <c r="B102" t="s">
        <v>335</v>
      </c>
    </row>
    <row r="103" spans="1:9" x14ac:dyDescent="0.3">
      <c r="B103" t="s">
        <v>326</v>
      </c>
    </row>
    <row r="105" spans="1:9" x14ac:dyDescent="0.3">
      <c r="C105" t="s">
        <v>318</v>
      </c>
      <c r="D105" t="s">
        <v>302</v>
      </c>
      <c r="E105" t="s">
        <v>303</v>
      </c>
      <c r="F105" t="s">
        <v>304</v>
      </c>
      <c r="G105" t="s">
        <v>305</v>
      </c>
      <c r="H105" t="s">
        <v>306</v>
      </c>
      <c r="I105" t="s">
        <v>307</v>
      </c>
    </row>
    <row r="106" spans="1:9" x14ac:dyDescent="0.3">
      <c r="C106" t="s">
        <v>308</v>
      </c>
      <c r="D106" t="s">
        <v>309</v>
      </c>
      <c r="E106" t="s">
        <v>310</v>
      </c>
      <c r="F106" t="s">
        <v>309</v>
      </c>
      <c r="G106" t="s">
        <v>311</v>
      </c>
      <c r="H106" t="s">
        <v>67</v>
      </c>
      <c r="I106" t="s">
        <v>310</v>
      </c>
    </row>
    <row r="107" spans="1:9" x14ac:dyDescent="0.3">
      <c r="B107">
        <v>2024</v>
      </c>
      <c r="C107" s="5">
        <v>24000</v>
      </c>
      <c r="D107" s="5">
        <v>4000</v>
      </c>
      <c r="E107" s="5">
        <v>20000</v>
      </c>
      <c r="F107" s="5">
        <v>12000</v>
      </c>
      <c r="G107" s="5">
        <v>8000</v>
      </c>
      <c r="H107" s="5">
        <v>8000</v>
      </c>
      <c r="I107" s="5">
        <v>12000</v>
      </c>
    </row>
    <row r="108" spans="1:9" x14ac:dyDescent="0.3">
      <c r="B108">
        <v>2025</v>
      </c>
      <c r="C108" s="5">
        <v>20000</v>
      </c>
      <c r="D108" s="5">
        <v>4000</v>
      </c>
      <c r="E108" s="5">
        <v>16000</v>
      </c>
      <c r="F108" s="5">
        <v>6000</v>
      </c>
      <c r="G108" s="5">
        <v>2000</v>
      </c>
      <c r="H108" s="5">
        <v>10000</v>
      </c>
      <c r="I108" s="5">
        <v>6000</v>
      </c>
    </row>
    <row r="109" spans="1:9" x14ac:dyDescent="0.3">
      <c r="B109">
        <v>2026</v>
      </c>
      <c r="C109" s="5">
        <v>16000</v>
      </c>
      <c r="D109" s="5">
        <v>4000</v>
      </c>
      <c r="E109" s="5">
        <v>12000</v>
      </c>
      <c r="F109" s="5">
        <v>3000</v>
      </c>
      <c r="G109" s="5">
        <v>-1000</v>
      </c>
      <c r="H109" s="5">
        <v>9000</v>
      </c>
      <c r="I109" s="5">
        <v>3000</v>
      </c>
    </row>
    <row r="110" spans="1:9" x14ac:dyDescent="0.3">
      <c r="B110">
        <v>2027</v>
      </c>
      <c r="C110" s="5">
        <v>12000</v>
      </c>
      <c r="D110" s="5">
        <v>4000</v>
      </c>
      <c r="E110" s="5">
        <v>8000</v>
      </c>
      <c r="F110" s="5">
        <f>I109*0.5</f>
        <v>1500</v>
      </c>
      <c r="G110" s="5">
        <v>-2500</v>
      </c>
      <c r="H110" s="5">
        <f>H109+G110</f>
        <v>6500</v>
      </c>
      <c r="I110" s="5">
        <f>I109-F110</f>
        <v>1500</v>
      </c>
    </row>
    <row r="112" spans="1:9" s="8" customFormat="1" ht="13.8" x14ac:dyDescent="0.3">
      <c r="A112" s="7" t="s">
        <v>78</v>
      </c>
    </row>
    <row r="114" spans="1:11" x14ac:dyDescent="0.3">
      <c r="A114" s="3" t="s">
        <v>79</v>
      </c>
    </row>
    <row r="115" spans="1:11" x14ac:dyDescent="0.3">
      <c r="A115" s="24"/>
    </row>
    <row r="116" spans="1:11" x14ac:dyDescent="0.3">
      <c r="A116" s="24"/>
      <c r="B116" t="s">
        <v>80</v>
      </c>
    </row>
    <row r="117" spans="1:11" x14ac:dyDescent="0.3">
      <c r="A117" s="24"/>
      <c r="C117" s="1" t="s">
        <v>81</v>
      </c>
      <c r="K117" s="2">
        <v>24000</v>
      </c>
    </row>
    <row r="118" spans="1:11" x14ac:dyDescent="0.3">
      <c r="A118" s="24"/>
      <c r="B118" t="s">
        <v>82</v>
      </c>
      <c r="K118" s="2"/>
    </row>
    <row r="119" spans="1:11" x14ac:dyDescent="0.3">
      <c r="A119" s="24"/>
      <c r="C119" s="1" t="s">
        <v>81</v>
      </c>
      <c r="K119" s="2">
        <v>12000</v>
      </c>
    </row>
    <row r="120" spans="1:11" x14ac:dyDescent="0.3">
      <c r="A120" s="24"/>
      <c r="B120" t="s">
        <v>83</v>
      </c>
      <c r="K120" s="2"/>
    </row>
    <row r="121" spans="1:11" x14ac:dyDescent="0.3">
      <c r="A121" s="24"/>
      <c r="C121" s="1" t="s">
        <v>84</v>
      </c>
      <c r="K121" s="2">
        <v>7500</v>
      </c>
    </row>
    <row r="122" spans="1:11" x14ac:dyDescent="0.3">
      <c r="A122" s="24"/>
      <c r="B122" t="s">
        <v>85</v>
      </c>
      <c r="K122" s="2"/>
    </row>
    <row r="123" spans="1:11" x14ac:dyDescent="0.3">
      <c r="A123" s="24"/>
      <c r="C123" s="1" t="s">
        <v>84</v>
      </c>
      <c r="K123" s="2">
        <v>17000</v>
      </c>
    </row>
    <row r="124" spans="1:11" x14ac:dyDescent="0.3">
      <c r="A124" s="24"/>
    </row>
    <row r="125" spans="1:11" x14ac:dyDescent="0.3">
      <c r="A125" s="24"/>
    </row>
    <row r="126" spans="1:11" s="8" customFormat="1" ht="13.8" x14ac:dyDescent="0.3">
      <c r="A126" s="7" t="s">
        <v>245</v>
      </c>
    </row>
    <row r="127" spans="1:11" x14ac:dyDescent="0.3">
      <c r="A127" s="24"/>
    </row>
    <row r="128" spans="1:11" x14ac:dyDescent="0.3">
      <c r="A128" s="3" t="s">
        <v>86</v>
      </c>
    </row>
    <row r="129" spans="1:10" x14ac:dyDescent="0.3">
      <c r="A129" s="24"/>
    </row>
    <row r="130" spans="1:10" x14ac:dyDescent="0.3">
      <c r="B130" t="s">
        <v>87</v>
      </c>
      <c r="I130" s="2">
        <v>26600</v>
      </c>
    </row>
    <row r="131" spans="1:10" x14ac:dyDescent="0.3">
      <c r="B131" t="s">
        <v>88</v>
      </c>
      <c r="I131" s="2">
        <v>15000</v>
      </c>
    </row>
    <row r="132" spans="1:10" x14ac:dyDescent="0.3">
      <c r="B132" t="s">
        <v>161</v>
      </c>
      <c r="I132" s="2">
        <v>880</v>
      </c>
    </row>
    <row r="133" spans="1:10" x14ac:dyDescent="0.3">
      <c r="B133" t="s">
        <v>89</v>
      </c>
      <c r="I133" s="2">
        <v>60</v>
      </c>
    </row>
    <row r="134" spans="1:10" x14ac:dyDescent="0.3">
      <c r="B134" t="s">
        <v>90</v>
      </c>
      <c r="I134" s="2">
        <v>3000</v>
      </c>
    </row>
    <row r="135" spans="1:10" x14ac:dyDescent="0.3">
      <c r="B135" t="s">
        <v>91</v>
      </c>
      <c r="I135" s="2">
        <v>2100</v>
      </c>
    </row>
    <row r="136" spans="1:10" x14ac:dyDescent="0.3">
      <c r="I136" s="2"/>
    </row>
    <row r="137" spans="1:10" x14ac:dyDescent="0.3">
      <c r="B137" s="1" t="s">
        <v>92</v>
      </c>
      <c r="I137" s="2"/>
    </row>
    <row r="138" spans="1:10" x14ac:dyDescent="0.3">
      <c r="B138" t="s">
        <v>93</v>
      </c>
      <c r="I138" s="2">
        <f>I130</f>
        <v>26600</v>
      </c>
    </row>
    <row r="139" spans="1:10" x14ac:dyDescent="0.3">
      <c r="B139" s="9" t="s">
        <v>248</v>
      </c>
      <c r="I139" s="2">
        <v>440</v>
      </c>
    </row>
    <row r="140" spans="1:10" x14ac:dyDescent="0.3">
      <c r="B140" s="9" t="s">
        <v>94</v>
      </c>
      <c r="I140" s="2">
        <f>+I133</f>
        <v>60</v>
      </c>
    </row>
    <row r="141" spans="1:10" x14ac:dyDescent="0.3">
      <c r="B141" s="4" t="s">
        <v>95</v>
      </c>
      <c r="C141" s="1"/>
      <c r="D141" s="1"/>
      <c r="E141" s="1"/>
      <c r="F141" s="1"/>
      <c r="G141" s="1"/>
      <c r="H141" s="1"/>
      <c r="I141" s="23">
        <v>600</v>
      </c>
      <c r="J141" t="s">
        <v>96</v>
      </c>
    </row>
    <row r="142" spans="1:10" x14ac:dyDescent="0.3">
      <c r="B142" s="4" t="s">
        <v>97</v>
      </c>
      <c r="I142" s="2">
        <f>SUM(I138:I141)</f>
        <v>27700</v>
      </c>
    </row>
    <row r="143" spans="1:10" x14ac:dyDescent="0.3">
      <c r="B143" s="4" t="s">
        <v>280</v>
      </c>
      <c r="E143" s="19">
        <v>0.05</v>
      </c>
      <c r="I143" s="23">
        <f>I142*E143</f>
        <v>1385</v>
      </c>
    </row>
    <row r="144" spans="1:10" x14ac:dyDescent="0.3">
      <c r="B144" s="4" t="s">
        <v>275</v>
      </c>
      <c r="I144" s="2">
        <f>I142-I143</f>
        <v>26315</v>
      </c>
    </row>
    <row r="145" spans="2:9" x14ac:dyDescent="0.3">
      <c r="I145" s="2"/>
    </row>
    <row r="146" spans="2:9" x14ac:dyDescent="0.3">
      <c r="B146" s="15" t="s">
        <v>96</v>
      </c>
      <c r="C146" s="1" t="s">
        <v>98</v>
      </c>
      <c r="D146" s="1"/>
      <c r="E146" s="1"/>
      <c r="F146" s="1"/>
      <c r="G146" s="1"/>
      <c r="H146" s="1"/>
      <c r="I146" s="2">
        <f>I135</f>
        <v>2100</v>
      </c>
    </row>
    <row r="147" spans="2:9" x14ac:dyDescent="0.3">
      <c r="B147" s="1"/>
      <c r="C147" s="1" t="s">
        <v>99</v>
      </c>
      <c r="D147" s="1"/>
      <c r="E147" s="1"/>
      <c r="F147" s="1"/>
      <c r="G147" s="1"/>
      <c r="H147" s="1"/>
      <c r="I147" s="23">
        <v>4500</v>
      </c>
    </row>
    <row r="148" spans="2:9" x14ac:dyDescent="0.3">
      <c r="B148" s="1"/>
      <c r="C148" s="1" t="s">
        <v>100</v>
      </c>
      <c r="D148" s="1"/>
      <c r="E148" s="1"/>
      <c r="F148" s="1"/>
      <c r="G148" s="1"/>
      <c r="H148" s="1"/>
      <c r="I148" s="2">
        <f>I147-I146</f>
        <v>2400</v>
      </c>
    </row>
    <row r="149" spans="2:9" x14ac:dyDescent="0.3">
      <c r="B149" s="1"/>
      <c r="C149" s="1" t="s">
        <v>101</v>
      </c>
      <c r="D149" s="1"/>
      <c r="E149" s="1"/>
      <c r="F149" s="1"/>
      <c r="G149" s="1"/>
      <c r="H149" s="1"/>
      <c r="I149" s="2">
        <f>I134-I148</f>
        <v>600</v>
      </c>
    </row>
  </sheetData>
  <mergeCells count="12">
    <mergeCell ref="Q48:R48"/>
    <mergeCell ref="B5:C5"/>
    <mergeCell ref="E5:F5"/>
    <mergeCell ref="H5:I5"/>
    <mergeCell ref="K5:L5"/>
    <mergeCell ref="N5:O5"/>
    <mergeCell ref="Q5:R5"/>
    <mergeCell ref="B48:C48"/>
    <mergeCell ref="E48:F48"/>
    <mergeCell ref="H48:I48"/>
    <mergeCell ref="K48:L48"/>
    <mergeCell ref="N48:O4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&amp;L&amp;"Times New Roman,Normaali"Käytännön kirjanpito harjoituskirja&amp;C&amp;"Times New Roman,Normaali"Ratkaisut&amp;R&amp;"Times New Roman,Normaali"&amp;F</oddHeader>
    <oddFooter>&amp;C&amp;"Times New Roman,Normaali"© Soile Tomperi, Virpi Keskinen ja Edita Oppiminen Oy, 2024&amp;R&amp;"Times New Roman,Normaali"&amp;P (&amp;N)</oddFooter>
  </headerFooter>
  <rowBreaks count="1" manualBreakCount="1">
    <brk id="4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5</vt:i4>
      </vt:variant>
    </vt:vector>
  </HeadingPairs>
  <TitlesOfParts>
    <vt:vector size="10" baseType="lpstr">
      <vt:lpstr>118-121</vt:lpstr>
      <vt:lpstr>122-125</vt:lpstr>
      <vt:lpstr>126-132</vt:lpstr>
      <vt:lpstr>133-136</vt:lpstr>
      <vt:lpstr>137-140</vt:lpstr>
      <vt:lpstr>'118-121'!Tulostusalue</vt:lpstr>
      <vt:lpstr>'122-125'!Tulostusalue</vt:lpstr>
      <vt:lpstr>'126-132'!Tulostusalue</vt:lpstr>
      <vt:lpstr>'133-136'!Tulostusalue</vt:lpstr>
      <vt:lpstr>'137-140'!Tulostusalue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mjo</dc:creator>
  <cp:lastModifiedBy>Mikko Pirttimäki</cp:lastModifiedBy>
  <cp:lastPrinted>2017-06-13T16:28:34Z</cp:lastPrinted>
  <dcterms:created xsi:type="dcterms:W3CDTF">2011-08-31T09:44:10Z</dcterms:created>
  <dcterms:modified xsi:type="dcterms:W3CDTF">2025-03-19T12:24:55Z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a9c32a-bfae-405a-8b24-7b98e9ab8c95_Enabled">
    <vt:lpwstr>true</vt:lpwstr>
  </property>
  <property fmtid="{D5CDD505-2E9C-101B-9397-08002B2CF9AE}" pid="3" name="MSIP_Label_1da9c32a-bfae-405a-8b24-7b98e9ab8c95_SetDate">
    <vt:lpwstr>2025-03-18T12:56:40Z</vt:lpwstr>
  </property>
  <property fmtid="{D5CDD505-2E9C-101B-9397-08002B2CF9AE}" pid="4" name="MSIP_Label_1da9c32a-bfae-405a-8b24-7b98e9ab8c95_Method">
    <vt:lpwstr>Standard</vt:lpwstr>
  </property>
  <property fmtid="{D5CDD505-2E9C-101B-9397-08002B2CF9AE}" pid="5" name="MSIP_Label_1da9c32a-bfae-405a-8b24-7b98e9ab8c95_Name">
    <vt:lpwstr>Poke oletus</vt:lpwstr>
  </property>
  <property fmtid="{D5CDD505-2E9C-101B-9397-08002B2CF9AE}" pid="6" name="MSIP_Label_1da9c32a-bfae-405a-8b24-7b98e9ab8c95_SiteId">
    <vt:lpwstr>d9b5edb3-7859-4978-89c3-cadf9e5176b7</vt:lpwstr>
  </property>
  <property fmtid="{D5CDD505-2E9C-101B-9397-08002B2CF9AE}" pid="7" name="MSIP_Label_1da9c32a-bfae-405a-8b24-7b98e9ab8c95_ActionId">
    <vt:lpwstr>da992681-fd90-403e-9f9b-bb1f6472e368</vt:lpwstr>
  </property>
  <property fmtid="{D5CDD505-2E9C-101B-9397-08002B2CF9AE}" pid="8" name="MSIP_Label_1da9c32a-bfae-405a-8b24-7b98e9ab8c95_ContentBits">
    <vt:lpwstr>0</vt:lpwstr>
  </property>
  <property fmtid="{D5CDD505-2E9C-101B-9397-08002B2CF9AE}" pid="9" name="MSIP_Label_1da9c32a-bfae-405a-8b24-7b98e9ab8c95_Tag">
    <vt:lpwstr>10, 3, 0, 1</vt:lpwstr>
  </property>
</Properties>
</file>