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ämäTyökirja" autoCompressPictures="0"/>
  <mc:AlternateContent xmlns:mc="http://schemas.openxmlformats.org/markup-compatibility/2006">
    <mc:Choice Requires="x15">
      <x15ac:absPath xmlns:x15ac="http://schemas.microsoft.com/office/spreadsheetml/2010/11/ac" url="C:\Users\sutinri\Desktop\Vuosisuunnitelmat\Ei makroja\"/>
    </mc:Choice>
  </mc:AlternateContent>
  <bookViews>
    <workbookView xWindow="0" yWindow="0" windowWidth="21555" windowHeight="8055"/>
  </bookViews>
  <sheets>
    <sheet name="OPINTOKOKONAISUUDET" sheetId="2" r:id="rId1"/>
    <sheet name="VUOSISUUNNITELMA" sheetId="1" r:id="rId2"/>
    <sheet name="3. LUOKKA" sheetId="4" r:id="rId3"/>
    <sheet name="4. LUOKKA" sheetId="11" r:id="rId4"/>
    <sheet name="5. LUOKKA" sheetId="12" r:id="rId5"/>
    <sheet name="6. LUOKKA" sheetId="13" r:id="rId6"/>
    <sheet name="TAVOITTEET" sheetId="3" r:id="rId7"/>
    <sheet name="LUKUVUOSITIEDOT" sheetId="9" r:id="rId8"/>
    <sheet name="TIEDOT" sheetId="10" r:id="rId9"/>
  </sheets>
  <definedNames>
    <definedName name="Jakso_suunnitellussa">VUOSISUUNNITELMA!A$6=IF(VUOSISUUNNITELMA!$E1&gt;0,MEDIAN(VUOSISUUNNITELMA!A$6,VUOSISUUNNITELMA!$D1,VUOSISUUNNITELMA!$D1+VUOSISUUNNITELMA!$E1-1),MEDIAN(VUOSISUUNNITELMA!A$6,VUOSISUUNNITELMA!$D1))</definedName>
    <definedName name="Jakso_todellisessa">VUOSISUUNNITELMA!A$6=IF(VUOSISUUNNITELMA!$G1&gt;0,MEDIAN(VUOSISUUNNITELMA!A$6,VUOSISUUNNITELMA!$F1,VUOSISUUNNITELMA!$F1+VUOSISUUNNITELMA!$G1-1),MEDIAN(VUOSISUUNNITELMA!A$6,VUOSISUUNNITELMA!$F1))</definedName>
    <definedName name="Otsikkoalue..BO60">VUOSISUUNNITELMA!$B$6:$B$6</definedName>
    <definedName name="Prosenttia_valmiina" localSheetId="3">'4. LUOKKA'!Prosenttia_valmiina_yli_suunnitellun*[0]!Jakso_suunnitellussa</definedName>
    <definedName name="Prosenttia_valmiina" localSheetId="4">'5. LUOKKA'!Prosenttia_valmiina_yli_suunnitellun*[0]!Jakso_suunnitellussa</definedName>
    <definedName name="Prosenttia_valmiina">Prosenttia_valmiina_yli_suunnitellun*Jakso_suunnitellussa</definedName>
    <definedName name="Prosenttia_valmiina_yli_suunnitellun" localSheetId="3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Prosenttia_valmiina_yli_suunnitellun" localSheetId="4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Prosenttia_valmiina_yli_suunnitellun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Suunnitelma">Jakso_suunnitellussa*(VUOSISUUNNITELMA!$D1&gt;0)</definedName>
    <definedName name="Todellinen">(Jakso_todellisessa*(VUOSISUUNNITELMA!$F1&gt;0))*Jakso_suunnitellussa</definedName>
    <definedName name="TodellinenYliSuunnitellun">Jakso_todellisessa*(VUOSISUUNNITELMA!$F1&gt;0)</definedName>
    <definedName name="_xlnm.Print_Titles" localSheetId="1">VUOSISUUNNITELMA!$6:$6</definedName>
    <definedName name="valittu_akso">VUOSISUUNNITELMA!$I$2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3" l="1"/>
  <c r="C5" i="11"/>
  <c r="C5" i="12"/>
  <c r="C5" i="4"/>
  <c r="C15" i="13" l="1"/>
  <c r="C14" i="13"/>
  <c r="C13" i="13"/>
  <c r="C12" i="13"/>
  <c r="C11" i="13"/>
  <c r="J9" i="13"/>
  <c r="C10" i="13"/>
  <c r="J8" i="13"/>
  <c r="C9" i="13"/>
  <c r="J7" i="13"/>
  <c r="G7" i="13"/>
  <c r="C8" i="13"/>
  <c r="J6" i="13"/>
  <c r="G6" i="13"/>
  <c r="C7" i="13"/>
  <c r="J5" i="13"/>
  <c r="G5" i="13"/>
  <c r="C6" i="13"/>
  <c r="C15" i="12"/>
  <c r="C14" i="12"/>
  <c r="C13" i="12"/>
  <c r="C12" i="12"/>
  <c r="C11" i="12"/>
  <c r="J9" i="12"/>
  <c r="C10" i="12"/>
  <c r="J8" i="12"/>
  <c r="C9" i="12"/>
  <c r="J7" i="12"/>
  <c r="G7" i="12"/>
  <c r="C8" i="12"/>
  <c r="J6" i="12"/>
  <c r="G6" i="12"/>
  <c r="C7" i="12"/>
  <c r="J5" i="12"/>
  <c r="G5" i="12"/>
  <c r="C6" i="12"/>
  <c r="C15" i="11"/>
  <c r="C14" i="11"/>
  <c r="C13" i="11"/>
  <c r="C12" i="11"/>
  <c r="C11" i="11"/>
  <c r="J9" i="11"/>
  <c r="C10" i="11"/>
  <c r="J8" i="11"/>
  <c r="C9" i="11"/>
  <c r="J7" i="11"/>
  <c r="G7" i="11"/>
  <c r="C8" i="11"/>
  <c r="J6" i="11"/>
  <c r="G6" i="11"/>
  <c r="C7" i="11"/>
  <c r="J5" i="11"/>
  <c r="G5" i="11"/>
  <c r="C6" i="11"/>
  <c r="C15" i="4"/>
  <c r="C14" i="4"/>
  <c r="C13" i="4"/>
  <c r="C12" i="4"/>
  <c r="C11" i="4"/>
  <c r="C10" i="4"/>
  <c r="C9" i="4"/>
  <c r="C8" i="4"/>
  <c r="C7" i="4"/>
  <c r="C6" i="4"/>
  <c r="G5" i="4"/>
  <c r="J9" i="4" l="1"/>
  <c r="J8" i="4" l="1"/>
  <c r="J7" i="4"/>
  <c r="G7" i="4"/>
  <c r="J6" i="4"/>
  <c r="G6" i="4"/>
  <c r="J5" i="4"/>
  <c r="W5" i="1" l="1"/>
  <c r="W4" i="1" s="1"/>
  <c r="N5" i="1"/>
  <c r="N4" i="1" s="1"/>
  <c r="R5" i="1"/>
  <c r="R4" i="1" s="1"/>
  <c r="M5" i="1"/>
  <c r="AL5" i="1"/>
  <c r="AL4" i="1" s="1"/>
  <c r="AZ5" i="1"/>
  <c r="AZ4" i="1" s="1"/>
  <c r="AY5" i="1"/>
  <c r="AY4" i="1" s="1"/>
  <c r="AX5" i="1"/>
  <c r="AW5" i="1"/>
  <c r="AW4" i="1" s="1"/>
  <c r="AV5" i="1"/>
  <c r="AV4" i="1" s="1"/>
  <c r="AU5" i="1"/>
  <c r="AU4" i="1" s="1"/>
  <c r="AT5" i="1"/>
  <c r="AS5" i="1"/>
  <c r="AS4" i="1" s="1"/>
  <c r="AR5" i="1"/>
  <c r="AR4" i="1" s="1"/>
  <c r="AQ5" i="1"/>
  <c r="AQ4" i="1" s="1"/>
  <c r="AP5" i="1"/>
  <c r="AO5" i="1"/>
  <c r="AN5" i="1"/>
  <c r="AN4" i="1" s="1"/>
  <c r="AM5" i="1"/>
  <c r="AM4" i="1" s="1"/>
  <c r="AK5" i="1"/>
  <c r="AJ5" i="1"/>
  <c r="AJ4" i="1" s="1"/>
  <c r="AI5" i="1"/>
  <c r="AI4" i="1" s="1"/>
  <c r="AH5" i="1"/>
  <c r="AH4" i="1" s="1"/>
  <c r="AG5" i="1"/>
  <c r="AF5" i="1"/>
  <c r="AE5" i="1"/>
  <c r="AE4" i="1" s="1"/>
  <c r="AD5" i="1"/>
  <c r="AD4" i="1" s="1"/>
  <c r="AC5" i="1"/>
  <c r="AB5" i="1"/>
  <c r="AA5" i="1"/>
  <c r="AA4" i="1" s="1"/>
  <c r="Z5" i="1"/>
  <c r="Z4" i="1" s="1"/>
  <c r="Y5" i="1"/>
  <c r="Y4" i="1" s="1"/>
  <c r="X5" i="1"/>
  <c r="V5" i="1"/>
  <c r="V4" i="1" s="1"/>
  <c r="U5" i="1"/>
  <c r="U4" i="1" s="1"/>
  <c r="T5" i="1"/>
  <c r="S5" i="1"/>
  <c r="S4" i="1" s="1"/>
  <c r="Q5" i="1"/>
  <c r="Q4" i="1" s="1"/>
  <c r="P5" i="1"/>
  <c r="O5" i="1"/>
  <c r="O4" i="1" s="1"/>
  <c r="L5" i="1"/>
  <c r="L4" i="1" s="1"/>
  <c r="K5" i="1"/>
  <c r="J5" i="1"/>
  <c r="I5" i="1"/>
  <c r="C7" i="1"/>
  <c r="M4" i="1" l="1"/>
  <c r="E20" i="2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F252" i="2"/>
  <c r="E252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F243" i="2"/>
  <c r="E243" i="2"/>
  <c r="F242" i="2"/>
  <c r="E242" i="2"/>
  <c r="F241" i="2"/>
  <c r="E241" i="2"/>
  <c r="F240" i="2"/>
  <c r="E240" i="2"/>
  <c r="F239" i="2"/>
  <c r="E239" i="2"/>
  <c r="F238" i="2"/>
  <c r="E238" i="2"/>
  <c r="F237" i="2"/>
  <c r="E237" i="2"/>
  <c r="F236" i="2"/>
  <c r="E236" i="2"/>
  <c r="F235" i="2"/>
  <c r="E235" i="2"/>
  <c r="F234" i="2"/>
  <c r="E234" i="2"/>
  <c r="F233" i="2"/>
  <c r="E233" i="2"/>
  <c r="F232" i="2"/>
  <c r="E232" i="2"/>
  <c r="F231" i="2"/>
  <c r="E231" i="2"/>
  <c r="F230" i="2"/>
  <c r="E230" i="2"/>
  <c r="F229" i="2"/>
  <c r="E229" i="2"/>
  <c r="F228" i="2"/>
  <c r="E228" i="2"/>
  <c r="F227" i="2"/>
  <c r="E227" i="2"/>
  <c r="F226" i="2"/>
  <c r="E226" i="2"/>
  <c r="F225" i="2"/>
  <c r="E225" i="2"/>
  <c r="F224" i="2"/>
  <c r="E224" i="2"/>
  <c r="F223" i="2"/>
  <c r="E223" i="2"/>
  <c r="F222" i="2"/>
  <c r="E222" i="2"/>
  <c r="F221" i="2"/>
  <c r="E221" i="2"/>
  <c r="F220" i="2"/>
  <c r="E220" i="2"/>
  <c r="F219" i="2"/>
  <c r="E219" i="2"/>
  <c r="F218" i="2"/>
  <c r="E218" i="2"/>
  <c r="F217" i="2"/>
  <c r="E217" i="2"/>
  <c r="F216" i="2"/>
  <c r="E216" i="2"/>
  <c r="F215" i="2"/>
  <c r="E215" i="2"/>
  <c r="F214" i="2"/>
  <c r="E214" i="2"/>
  <c r="F213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9" i="2" l="1"/>
  <c r="F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E8" i="2"/>
</calcChain>
</file>

<file path=xl/sharedStrings.xml><?xml version="1.0" encoding="utf-8"?>
<sst xmlns="http://schemas.openxmlformats.org/spreadsheetml/2006/main" count="188" uniqueCount="89">
  <si>
    <t>Vuosisuunnitelma</t>
  </si>
  <si>
    <t>Viikon korostus:</t>
  </si>
  <si>
    <t>Suunniteltu kesto</t>
  </si>
  <si>
    <t>Todellinen aloitus</t>
  </si>
  <si>
    <r>
      <rPr>
        <sz val="12"/>
        <color theme="1" tint="0.24994659260841701"/>
        <rFont val="Calibri"/>
        <family val="2"/>
      </rPr>
      <t>Todellinen (yli suunnitellun</t>
    </r>
    <r>
      <rPr>
        <sz val="11"/>
        <color theme="1" tint="0.24994659260841701"/>
        <rFont val="Corbel"/>
        <family val="2"/>
        <scheme val="major"/>
      </rPr>
      <t>)</t>
    </r>
  </si>
  <si>
    <t>OPINTOKOKONAISUUS</t>
  </si>
  <si>
    <t>OPINTOKOKONAISUUDEN NIMI</t>
  </si>
  <si>
    <t>ALOITUSVIIKKO</t>
  </si>
  <si>
    <t>SUUNNITELTU KESTO</t>
  </si>
  <si>
    <t>TODELLINEN ALOITUS</t>
  </si>
  <si>
    <t>TODELLINEN KESTO</t>
  </si>
  <si>
    <t>VIIKOT</t>
  </si>
  <si>
    <t>NIMI</t>
  </si>
  <si>
    <t>TAVOITE</t>
  </si>
  <si>
    <t>ARVIOINNIN KOHDE</t>
  </si>
  <si>
    <t>TAVOITETEKSTI</t>
  </si>
  <si>
    <t>ARVIOINTI</t>
  </si>
  <si>
    <t>LISÄTIEDOT</t>
  </si>
  <si>
    <t>Opettajan arviointi</t>
  </si>
  <si>
    <t>Itsearviointi</t>
  </si>
  <si>
    <t>Vertaisarviointi</t>
  </si>
  <si>
    <t>Ryhmäarviointi</t>
  </si>
  <si>
    <t>T7</t>
  </si>
  <si>
    <t>T8</t>
  </si>
  <si>
    <t>T10</t>
  </si>
  <si>
    <t>T6</t>
  </si>
  <si>
    <t>T3</t>
  </si>
  <si>
    <t>T5</t>
  </si>
  <si>
    <t>T2</t>
  </si>
  <si>
    <t>T4</t>
  </si>
  <si>
    <t>Arviointitavat</t>
  </si>
  <si>
    <t>OPINTOKOKONAISUUDET</t>
  </si>
  <si>
    <t>Ei arvioida</t>
  </si>
  <si>
    <t>Aloita antamalla opintokokonaisuudelle numero (1-50) ja nimi. Saat lisätietoja klikkaamalla sarakeotsikoita.</t>
  </si>
  <si>
    <t>Lukuvuoden arvioitavat tavoitteet</t>
  </si>
  <si>
    <t>ARVIOINTITAPA</t>
  </si>
  <si>
    <t>T11</t>
  </si>
  <si>
    <t>T9</t>
  </si>
  <si>
    <t>Lukuvuosi</t>
  </si>
  <si>
    <t>2019-2020</t>
  </si>
  <si>
    <t>2020-2021</t>
  </si>
  <si>
    <t>2021-2022</t>
  </si>
  <si>
    <t>2022-2023</t>
  </si>
  <si>
    <t>Suunnitelmassa kertaa</t>
  </si>
  <si>
    <t>SISÄLTÖ</t>
  </si>
  <si>
    <t>TOTEUTUS</t>
  </si>
  <si>
    <t>Sisällöt</t>
  </si>
  <si>
    <t>S1</t>
  </si>
  <si>
    <t>S2</t>
  </si>
  <si>
    <t>S3</t>
  </si>
  <si>
    <t>Muu arviointi</t>
  </si>
  <si>
    <t>T1 VIERAS KIELI ENGLANTI, A-OPPIMÄÄRÄ</t>
  </si>
  <si>
    <t>T2 VIERAS KIELI ENGLANTI, A-OPPIMÄÄRÄ</t>
  </si>
  <si>
    <t>T3 VIERAS KIELI ENGLANTI, A-OPPIMÄÄRÄ</t>
  </si>
  <si>
    <t>T4 VIERAS KIELI ENGLANTI, A-OPPIMÄÄRÄ</t>
  </si>
  <si>
    <t>T5 VIERAS KIELI ENGLANTI, A-OPPIMÄÄRÄ</t>
  </si>
  <si>
    <t>T6 VIERAS KIELI ENGLANTI, A-OPPIMÄÄRÄ</t>
  </si>
  <si>
    <t>T7 VIERAS KIELI ENGLANTI, A-OPPIMÄÄRÄ</t>
  </si>
  <si>
    <t>T8 VIERAS KIELI ENGLANTI, A-OPPIMÄÄRÄ</t>
  </si>
  <si>
    <t>T9 VIERAS KIELI ENGLANTI, A-OPPIMÄÄRÄ</t>
  </si>
  <si>
    <t>T10 VIERAS KIELI ENGLANTI, A-OPPIMÄÄRÄ</t>
  </si>
  <si>
    <t>T11 VIERAS KIELI ENGLANTI, A-OPPIMÄÄRÄ</t>
  </si>
  <si>
    <t>ohjata oppilasta havaitsemaan lähiympäristön ja maailman kielellinen ja kulttuurinen runsaus sekä englannin asema globaalin viestinnän kielenä</t>
  </si>
  <si>
    <t>motivoida oppilasta arvostamaan omaa kieli- ja kulttuuritaustaansa sekä maailman kielellistä ja kulttuurista moninaisuutta ja kohtaamaan ihmisiä ilman arvottavia ennakko-oletuksia</t>
  </si>
  <si>
    <t>ohjata oppilasta havaitsemaan kieliä yhdistäviä ja erottavia ilmiöitä sekä tukea oppilaan kielellisen päättelykyvyn kehittymistä</t>
  </si>
  <si>
    <t>ohjata oppilasta ymmärtämään, että englanniksi on saatavilla runsaasti aineistoa ja valitsemaan niistä omaa oppimistaan edistävää, sisällöltään ja vaikeustasoltaan sopivaa aineistoa</t>
  </si>
  <si>
    <t>tutustua yhdessä opetuksen tavoitteisiin ja luoda salliva opiskeluilmapiiri, jossa tärkeintä on viestin välittyminen sekä kannustava yhdessä oppiminen</t>
  </si>
  <si>
    <t>ohjata oppilasta ottamaan vastuuta omasta kielenopiskelustaan ja kannustaa harjaannuttamaan kielitaitoaan rohkeasti ja myös tieto- ja viestintäteknologiaa käyttäen sekä kokeilemaan, millaiset tavat oppia kieliä sopivat hänelle parhaiten</t>
  </si>
  <si>
    <t>ohjata oppilasta harjoittelemaan vuorovaikutusta aihepiiriltään monenlaisissa tilanteissa rohkaisten viestinnän jatkumiseen mahdollisista katkoksista huolimatta</t>
  </si>
  <si>
    <t>rohkaista oppilasta pitämään yllä viestintätilannetta käyttäen monenlaisia viestinnän jatkamisen keinoja</t>
  </si>
  <si>
    <t>tukea oppilaan viestinnän kulttuurista sopivuutta tarjoamalla mahdollisuuksia harjoitella monipuolisia sosiaalisia tilanteita</t>
  </si>
  <si>
    <t>ohjata oppilasta työskentelemään vaativuudeltaan monentasoisten puhuttujen ja kirjoitettujen tekstien parissa käyttäen erilaisia ymmärtämisstrategioita</t>
  </si>
  <si>
    <t>tarjota oppilaalle mahdollisuuksia tuottaa puhetta ja kirjoitusta aihepiirejä laajentaen sekä kiinnittäen huomiota myös keskeisiin rakenteisiin ja ääntämisen perussääntöihin</t>
  </si>
  <si>
    <t>Kielellisen ympäristön hahmottaminen</t>
  </si>
  <si>
    <t>Englanninkielisen aineiston löytäminen</t>
  </si>
  <si>
    <t>Kielellinen päättely</t>
  </si>
  <si>
    <t>Tietoisuus tavoitteista ja toiminta ryhmässä</t>
  </si>
  <si>
    <t>Kielenopiskelutavoitteiden asettaminen ja löytäminen</t>
  </si>
  <si>
    <t>Vuorovaikutus erilaisissa tilanteissa</t>
  </si>
  <si>
    <t>Viestintästrategioiden käyttö</t>
  </si>
  <si>
    <t>Viestinnän kulttuurinen sopivuus</t>
  </si>
  <si>
    <t>Tekstien tulkintataidot</t>
  </si>
  <si>
    <t>Tekstien tuottamistaidot</t>
  </si>
  <si>
    <t>S1 Kasvu kulttuuriseen moninaisuuteen ja kielitietoisuuteen</t>
  </si>
  <si>
    <t>S2 Kielenopiskelutaidot</t>
  </si>
  <si>
    <t>S3 Kehittyvä kielitaito, taito toimia vuorovaikutuksessa, taito tulkita tekstejä, taito tuottaa tekstejä</t>
  </si>
  <si>
    <t>T1</t>
  </si>
  <si>
    <t>VIERAS KIELI, A-OPPIMÄÄRÄ ENGLANTI</t>
  </si>
  <si>
    <t>A1-englannin opintokokonaisuudet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</si>
</sst>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 tint="0.24994659260841701"/>
      <name val="Corbel"/>
      <family val="2"/>
      <scheme val="maj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i/>
      <sz val="10"/>
      <color theme="1" tint="0.24994659260841701"/>
      <name val="Times New Roman"/>
      <family val="1"/>
    </font>
    <font>
      <i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i/>
      <sz val="10"/>
      <color theme="1" tint="0.24994659260841701"/>
      <name val="Times New Roman"/>
      <family val="1"/>
    </font>
    <font>
      <sz val="8"/>
      <color theme="1" tint="0.2499465926084170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9"/>
      <color theme="1" tint="0.24994659260841701"/>
      <name val="Calibri"/>
      <family val="2"/>
      <scheme val="minor"/>
    </font>
    <font>
      <sz val="5"/>
      <color theme="1" tint="0.24994659260841701"/>
      <name val="Calibri"/>
      <family val="2"/>
      <scheme val="minor"/>
    </font>
    <font>
      <sz val="11"/>
      <name val="Corbel"/>
      <family val="2"/>
      <scheme val="major"/>
    </font>
    <font>
      <sz val="8"/>
      <name val="Calibri"/>
      <family val="2"/>
      <scheme val="minor"/>
    </font>
    <font>
      <sz val="10"/>
      <color theme="1" tint="0.2499465926084170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8">
    <xf numFmtId="0" fontId="0" fillId="0" borderId="0" applyNumberFormat="0" applyFill="0" applyBorder="0" applyProtection="0">
      <alignment horizontal="center" vertical="center"/>
    </xf>
    <xf numFmtId="0" fontId="6" fillId="0" borderId="0" applyNumberFormat="0" applyFill="0" applyBorder="0" applyAlignment="0" applyProtection="0"/>
    <xf numFmtId="0" fontId="1" fillId="0" borderId="0" applyFill="0" applyBorder="0" applyProtection="0">
      <alignment horizontal="left" wrapText="1"/>
    </xf>
    <xf numFmtId="3" fontId="8" fillId="0" borderId="2" applyFill="0" applyProtection="0">
      <alignment horizontal="center"/>
    </xf>
    <xf numFmtId="0" fontId="8" fillId="0" borderId="0" applyFill="0" applyBorder="0" applyProtection="0">
      <alignment horizontal="center" wrapText="1"/>
    </xf>
    <xf numFmtId="9" fontId="2" fillId="0" borderId="0" applyFill="0" applyBorder="0" applyProtection="0">
      <alignment horizontal="center" vertical="center"/>
    </xf>
    <xf numFmtId="0" fontId="7" fillId="6" borderId="1" applyNumberFormat="0" applyProtection="0">
      <alignment horizontal="left" vertical="center"/>
    </xf>
    <xf numFmtId="0" fontId="6" fillId="0" borderId="0" applyNumberFormat="0" applyFill="0" applyBorder="0" applyProtection="0">
      <alignment vertical="center"/>
    </xf>
    <xf numFmtId="0" fontId="8" fillId="0" borderId="0" applyFill="0" applyProtection="0">
      <alignment vertical="center"/>
    </xf>
    <xf numFmtId="0" fontId="8" fillId="0" borderId="0" applyFill="0" applyProtection="0">
      <alignment horizontal="center" vertical="center" wrapText="1"/>
    </xf>
    <xf numFmtId="0" fontId="8" fillId="0" borderId="0" applyFill="0" applyProtection="0">
      <alignment horizontal="left"/>
    </xf>
    <xf numFmtId="0" fontId="10" fillId="0" borderId="0" applyNumberFormat="0" applyFill="0" applyBorder="0" applyProtection="0">
      <alignment vertical="center"/>
    </xf>
    <xf numFmtId="1" fontId="11" fillId="6" borderId="1">
      <alignment horizontal="center" vertical="center"/>
    </xf>
    <xf numFmtId="0" fontId="9" fillId="2" borderId="4" applyNumberFormat="0" applyFont="0" applyAlignment="0">
      <alignment horizontal="center"/>
    </xf>
    <xf numFmtId="0" fontId="9" fillId="3" borderId="3" applyNumberFormat="0" applyFont="0" applyAlignment="0">
      <alignment horizontal="center"/>
    </xf>
    <xf numFmtId="0" fontId="9" fillId="4" borderId="3" applyNumberFormat="0" applyFont="0" applyAlignment="0">
      <alignment horizontal="center"/>
    </xf>
    <xf numFmtId="0" fontId="9" fillId="5" borderId="3" applyNumberFormat="0" applyFont="0" applyAlignment="0">
      <alignment horizontal="center"/>
    </xf>
    <xf numFmtId="0" fontId="9" fillId="7" borderId="3" applyNumberFormat="0" applyFont="0" applyAlignment="0">
      <alignment horizontal="center"/>
    </xf>
  </cellStyleXfs>
  <cellXfs count="120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1" fillId="0" borderId="0" xfId="2">
      <alignment horizontal="left" wrapText="1"/>
    </xf>
    <xf numFmtId="3" fontId="8" fillId="0" borderId="2" xfId="3">
      <alignment horizontal="center"/>
    </xf>
    <xf numFmtId="0" fontId="7" fillId="6" borderId="1" xfId="6">
      <alignment horizontal="left" vertical="center"/>
    </xf>
    <xf numFmtId="0" fontId="6" fillId="0" borderId="0" xfId="1" applyAlignment="1">
      <alignment horizontal="center"/>
    </xf>
    <xf numFmtId="0" fontId="6" fillId="0" borderId="0" xfId="7">
      <alignment vertical="center"/>
    </xf>
    <xf numFmtId="0" fontId="0" fillId="2" borderId="4" xfId="13" applyFont="1" applyAlignment="1">
      <alignment horizontal="center"/>
    </xf>
    <xf numFmtId="0" fontId="0" fillId="3" borderId="3" xfId="14" applyFont="1" applyAlignment="1">
      <alignment horizontal="center"/>
    </xf>
    <xf numFmtId="0" fontId="0" fillId="5" borderId="3" xfId="16" applyFont="1" applyAlignment="1">
      <alignment horizontal="center"/>
    </xf>
    <xf numFmtId="0" fontId="0" fillId="0" borderId="0" xfId="7" applyFont="1" applyBorder="1" applyAlignment="1">
      <alignment vertical="center"/>
    </xf>
    <xf numFmtId="0" fontId="12" fillId="0" borderId="0" xfId="0" applyFo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0" xfId="7" applyAlignment="1">
      <alignment vertical="center" wrapText="1"/>
    </xf>
    <xf numFmtId="0" fontId="1" fillId="0" borderId="0" xfId="2" applyAlignment="1">
      <alignment horizontal="left" wrapText="1"/>
    </xf>
    <xf numFmtId="0" fontId="12" fillId="0" borderId="0" xfId="0" applyFont="1" applyAlignment="1">
      <alignment horizontal="left" vertical="center"/>
    </xf>
    <xf numFmtId="0" fontId="0" fillId="0" borderId="5" xfId="7" applyFont="1" applyBorder="1" applyAlignment="1">
      <alignment horizontal="left" vertical="center"/>
    </xf>
    <xf numFmtId="0" fontId="0" fillId="0" borderId="0" xfId="7" applyFont="1" applyBorder="1" applyAlignment="1">
      <alignment horizontal="left" vertical="center"/>
    </xf>
    <xf numFmtId="0" fontId="5" fillId="0" borderId="5" xfId="7" applyFont="1" applyBorder="1" applyAlignment="1">
      <alignment horizontal="left" vertical="center"/>
    </xf>
    <xf numFmtId="0" fontId="5" fillId="0" borderId="0" xfId="7" applyFont="1" applyBorder="1" applyAlignment="1">
      <alignment horizontal="left" vertical="center"/>
    </xf>
    <xf numFmtId="0" fontId="5" fillId="0" borderId="6" xfId="7" applyFont="1" applyBorder="1" applyAlignment="1">
      <alignment horizontal="left" vertical="center"/>
    </xf>
    <xf numFmtId="0" fontId="0" fillId="0" borderId="6" xfId="7" applyFont="1" applyBorder="1" applyAlignment="1">
      <alignment horizontal="left" vertical="center"/>
    </xf>
    <xf numFmtId="0" fontId="10" fillId="0" borderId="0" xfId="1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5" xfId="7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0" fillId="0" borderId="3" xfId="17" applyFont="1" applyFill="1" applyAlignment="1">
      <alignment horizontal="center"/>
    </xf>
    <xf numFmtId="0" fontId="0" fillId="0" borderId="3" xfId="15" applyFont="1" applyFill="1" applyAlignment="1">
      <alignment horizontal="center"/>
    </xf>
    <xf numFmtId="0" fontId="0" fillId="0" borderId="3" xfId="14" applyFont="1" applyFill="1" applyAlignment="1">
      <alignment horizontal="center"/>
    </xf>
    <xf numFmtId="0" fontId="5" fillId="0" borderId="5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0" fillId="0" borderId="3" xfId="16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10" borderId="9" xfId="0" applyFont="1" applyFill="1" applyBorder="1" applyAlignment="1">
      <alignment horizontal="left" vertical="center" wrapText="1"/>
    </xf>
    <xf numFmtId="0" fontId="15" fillId="10" borderId="9" xfId="0" applyFont="1" applyFill="1" applyBorder="1" applyAlignment="1">
      <alignment horizontal="left" vertical="center" wrapText="1"/>
    </xf>
    <xf numFmtId="0" fontId="12" fillId="10" borderId="12" xfId="0" applyFont="1" applyFill="1" applyBorder="1" applyAlignment="1">
      <alignment horizontal="left" vertical="center" wrapText="1"/>
    </xf>
    <xf numFmtId="0" fontId="15" fillId="10" borderId="12" xfId="0" applyFont="1" applyFill="1" applyBorder="1" applyAlignment="1">
      <alignment horizontal="left" vertical="center" wrapText="1"/>
    </xf>
    <xf numFmtId="0" fontId="0" fillId="11" borderId="0" xfId="0" applyFill="1">
      <alignment horizontal="center" vertical="center"/>
    </xf>
    <xf numFmtId="3" fontId="8" fillId="13" borderId="2" xfId="3" applyFill="1">
      <alignment horizontal="center"/>
    </xf>
    <xf numFmtId="0" fontId="7" fillId="13" borderId="0" xfId="0" applyFont="1" applyFill="1">
      <alignment horizontal="center" vertical="center"/>
    </xf>
    <xf numFmtId="0" fontId="12" fillId="13" borderId="0" xfId="0" applyFont="1" applyFill="1">
      <alignment horizontal="center" vertical="center"/>
    </xf>
    <xf numFmtId="0" fontId="7" fillId="14" borderId="0" xfId="0" applyFont="1" applyFill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8" fillId="0" borderId="0" xfId="7" applyFont="1" applyBorder="1" applyAlignment="1">
      <alignment horizontal="center" textRotation="255"/>
    </xf>
    <xf numFmtId="0" fontId="12" fillId="0" borderId="0" xfId="0" applyFont="1" applyAlignment="1">
      <alignment vertical="center" wrapText="1"/>
    </xf>
    <xf numFmtId="0" fontId="7" fillId="0" borderId="0" xfId="0" applyFont="1">
      <alignment horizontal="center" vertical="center"/>
    </xf>
    <xf numFmtId="0" fontId="7" fillId="0" borderId="0" xfId="0" applyFont="1" applyAlignment="1">
      <alignment vertical="center" wrapText="1"/>
    </xf>
    <xf numFmtId="0" fontId="12" fillId="15" borderId="15" xfId="0" applyFont="1" applyFill="1" applyBorder="1" applyAlignment="1">
      <alignment horizontal="left" vertical="center"/>
    </xf>
    <xf numFmtId="0" fontId="14" fillId="15" borderId="16" xfId="0" applyFont="1" applyFill="1" applyBorder="1" applyAlignment="1">
      <alignment vertical="center" wrapText="1"/>
    </xf>
    <xf numFmtId="0" fontId="17" fillId="15" borderId="1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7" applyFont="1" applyFill="1" applyBorder="1" applyAlignment="1">
      <alignment horizontal="left" textRotation="255"/>
    </xf>
    <xf numFmtId="0" fontId="20" fillId="0" borderId="0" xfId="0" applyFont="1" applyAlignment="1">
      <alignment horizontal="left"/>
    </xf>
    <xf numFmtId="0" fontId="20" fillId="0" borderId="0" xfId="0" applyNumberFormat="1" applyFont="1" applyAlignment="1">
      <alignment horizontal="left"/>
    </xf>
    <xf numFmtId="49" fontId="12" fillId="0" borderId="0" xfId="0" applyNumberFormat="1" applyFont="1">
      <alignment horizontal="center" vertical="center"/>
    </xf>
    <xf numFmtId="49" fontId="7" fillId="0" borderId="0" xfId="0" applyNumberFormat="1" applyFont="1" applyAlignment="1">
      <alignment horizontal="left"/>
    </xf>
    <xf numFmtId="49" fontId="8" fillId="0" borderId="2" xfId="3" applyNumberFormat="1">
      <alignment horizontal="center"/>
    </xf>
    <xf numFmtId="49" fontId="8" fillId="13" borderId="2" xfId="3" applyNumberFormat="1" applyFill="1">
      <alignment horizontal="center"/>
    </xf>
    <xf numFmtId="49" fontId="12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49" fontId="21" fillId="0" borderId="0" xfId="7" applyNumberFormat="1" applyFont="1" applyBorder="1" applyAlignment="1">
      <alignment textRotation="255"/>
    </xf>
    <xf numFmtId="49" fontId="18" fillId="0" borderId="0" xfId="7" applyNumberFormat="1" applyFont="1" applyBorder="1" applyAlignment="1">
      <alignment textRotation="255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1" fontId="20" fillId="0" borderId="0" xfId="7" applyNumberFormat="1" applyFont="1" applyBorder="1" applyAlignment="1">
      <alignment horizontal="left"/>
    </xf>
    <xf numFmtId="0" fontId="23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7" fillId="8" borderId="11" xfId="0" applyFont="1" applyFill="1" applyBorder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left" vertical="center" wrapText="1"/>
      <protection locked="0"/>
    </xf>
    <xf numFmtId="0" fontId="7" fillId="8" borderId="12" xfId="0" applyFont="1" applyFill="1" applyBorder="1" applyAlignment="1" applyProtection="1">
      <alignment horizontal="left" vertical="center" wrapText="1"/>
      <protection locked="0"/>
    </xf>
    <xf numFmtId="0" fontId="12" fillId="10" borderId="9" xfId="0" applyFont="1" applyFill="1" applyBorder="1" applyAlignment="1" applyProtection="1">
      <alignment horizontal="left" vertical="center" wrapText="1"/>
      <protection locked="0"/>
    </xf>
    <xf numFmtId="0" fontId="12" fillId="10" borderId="12" xfId="0" applyFont="1" applyFill="1" applyBorder="1" applyAlignment="1" applyProtection="1">
      <alignment horizontal="left" vertical="center" wrapText="1"/>
      <protection locked="0"/>
    </xf>
    <xf numFmtId="0" fontId="12" fillId="12" borderId="9" xfId="0" applyFont="1" applyFill="1" applyBorder="1" applyAlignment="1" applyProtection="1">
      <alignment horizontal="left" vertical="center" wrapText="1"/>
      <protection locked="0"/>
    </xf>
    <xf numFmtId="0" fontId="12" fillId="9" borderId="10" xfId="0" applyFont="1" applyFill="1" applyBorder="1" applyAlignment="1" applyProtection="1">
      <alignment horizontal="left" vertical="center" wrapText="1"/>
      <protection locked="0"/>
    </xf>
    <xf numFmtId="0" fontId="12" fillId="12" borderId="12" xfId="0" applyFont="1" applyFill="1" applyBorder="1" applyAlignment="1" applyProtection="1">
      <alignment horizontal="left" vertical="center" wrapText="1"/>
      <protection locked="0"/>
    </xf>
    <xf numFmtId="0" fontId="12" fillId="9" borderId="12" xfId="0" applyFont="1" applyFill="1" applyBorder="1" applyAlignment="1" applyProtection="1">
      <alignment horizontal="left" vertical="center"/>
      <protection locked="0"/>
    </xf>
    <xf numFmtId="0" fontId="12" fillId="9" borderId="13" xfId="0" applyFont="1" applyFill="1" applyBorder="1" applyAlignment="1" applyProtection="1">
      <alignment horizontal="left" vertical="center" wrapText="1"/>
      <protection locked="0"/>
    </xf>
    <xf numFmtId="0" fontId="12" fillId="9" borderId="13" xfId="0" applyFont="1" applyFill="1" applyBorder="1" applyAlignment="1" applyProtection="1">
      <alignment horizontal="center" vertical="center" wrapText="1"/>
      <protection locked="0"/>
    </xf>
    <xf numFmtId="0" fontId="6" fillId="0" borderId="0" xfId="7" applyProtection="1">
      <alignment vertical="center"/>
      <protection locked="0"/>
    </xf>
    <xf numFmtId="0" fontId="7" fillId="8" borderId="7" xfId="0" applyFont="1" applyFill="1" applyBorder="1" applyProtection="1">
      <alignment horizontal="center" vertical="center"/>
      <protection locked="0"/>
    </xf>
    <xf numFmtId="0" fontId="7" fillId="8" borderId="14" xfId="0" applyFont="1" applyFill="1" applyBorder="1" applyAlignment="1" applyProtection="1">
      <alignment horizontal="left" vertical="center" wrapText="1"/>
      <protection locked="0"/>
    </xf>
    <xf numFmtId="0" fontId="7" fillId="10" borderId="14" xfId="0" applyFont="1" applyFill="1" applyBorder="1" applyAlignment="1" applyProtection="1">
      <alignment horizontal="left" vertical="center" wrapText="1"/>
      <protection locked="0"/>
    </xf>
    <xf numFmtId="0" fontId="7" fillId="12" borderId="14" xfId="0" applyFont="1" applyFill="1" applyBorder="1" applyAlignment="1" applyProtection="1">
      <alignment horizontal="left" vertical="center" wrapText="1"/>
      <protection locked="0"/>
    </xf>
    <xf numFmtId="0" fontId="7" fillId="9" borderId="14" xfId="0" applyFont="1" applyFill="1" applyBorder="1" applyAlignment="1" applyProtection="1">
      <alignment horizontal="left" vertical="center"/>
      <protection locked="0"/>
    </xf>
    <xf numFmtId="0" fontId="7" fillId="9" borderId="8" xfId="0" applyFont="1" applyFill="1" applyBorder="1" applyAlignment="1" applyProtection="1">
      <alignment horizontal="left" vertical="center" wrapText="1"/>
      <protection locked="0"/>
    </xf>
    <xf numFmtId="0" fontId="13" fillId="6" borderId="1" xfId="12" applyNumberFormat="1" applyFo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quotePrefix="1" applyFont="1" applyAlignment="1" applyProtection="1">
      <alignment horizontal="center" vertical="center"/>
      <protection locked="0"/>
    </xf>
    <xf numFmtId="0" fontId="7" fillId="12" borderId="14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/>
    </xf>
    <xf numFmtId="0" fontId="12" fillId="14" borderId="0" xfId="0" applyFont="1" applyFill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2" fillId="9" borderId="17" xfId="0" applyFont="1" applyFill="1" applyBorder="1" applyAlignment="1" applyProtection="1">
      <alignment horizontal="left" vertical="center"/>
      <protection locked="0"/>
    </xf>
    <xf numFmtId="0" fontId="15" fillId="12" borderId="17" xfId="0" applyFont="1" applyFill="1" applyBorder="1" applyAlignment="1" applyProtection="1">
      <alignment horizontal="left" vertical="center" wrapText="1"/>
      <protection locked="0"/>
    </xf>
    <xf numFmtId="0" fontId="15" fillId="12" borderId="12" xfId="0" applyFont="1" applyFill="1" applyBorder="1" applyAlignment="1" applyProtection="1">
      <alignment horizontal="left" vertical="center" wrapText="1"/>
      <protection locked="0"/>
    </xf>
    <xf numFmtId="0" fontId="12" fillId="14" borderId="0" xfId="0" applyFont="1" applyFill="1" applyAlignment="1">
      <alignment horizontal="left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7" fillId="16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8">
    <cellStyle name="% valmiina" xfId="15"/>
    <cellStyle name="% valmiina (yli suunnitellun) -selite" xfId="17"/>
    <cellStyle name="Jaksojen otsikot" xfId="3"/>
    <cellStyle name="Jakson arvo" xfId="12"/>
    <cellStyle name="Jakson korostuksen hallinta" xfId="6"/>
    <cellStyle name="Normaali" xfId="0" builtinId="0" customBuiltin="1"/>
    <cellStyle name="Otsikko" xfId="7"/>
    <cellStyle name="Otsikko 1" xfId="1" builtinId="16" customBuiltin="1"/>
    <cellStyle name="Otsikko 2" xfId="8" builtinId="17" customBuiltin="1"/>
    <cellStyle name="Otsikko 3" xfId="9" builtinId="18" customBuiltin="1"/>
    <cellStyle name="Otsikko 4" xfId="10" builtinId="19" customBuiltin="1"/>
    <cellStyle name="Projektin otsikot" xfId="4"/>
    <cellStyle name="Prosenttia valmiina" xfId="5"/>
    <cellStyle name="Selittävä teksti" xfId="11" builtinId="53" customBuiltin="1"/>
    <cellStyle name="Suunnitelman selite" xfId="13"/>
    <cellStyle name="Tehtävä" xfId="2"/>
    <cellStyle name="Todellinen (yli suunnitellun) -selite" xfId="16"/>
    <cellStyle name="Todellinen-selite" xfId="14"/>
  </cellStyles>
  <dxfs count="39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CCFF99"/>
      <color rgb="FF4ED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tabColor rgb="FFCCFF99"/>
    <pageSetUpPr fitToPage="1"/>
  </sheetPr>
  <dimension ref="B2:J252"/>
  <sheetViews>
    <sheetView showGridLines="0" tabSelected="1" zoomScale="110" zoomScaleNormal="110" workbookViewId="0">
      <selection activeCell="B8" sqref="B8"/>
    </sheetView>
  </sheetViews>
  <sheetFormatPr defaultColWidth="8.875" defaultRowHeight="15" x14ac:dyDescent="0.25"/>
  <cols>
    <col min="1" max="1" width="2.625" style="11" customWidth="1"/>
    <col min="2" max="2" width="21.625" style="51" bestFit="1" customWidth="1"/>
    <col min="3" max="3" width="25.5" style="35" customWidth="1"/>
    <col min="4" max="4" width="20" style="12" customWidth="1"/>
    <col min="5" max="5" width="22.625" style="12" customWidth="1"/>
    <col min="6" max="6" width="46.875" style="12" customWidth="1"/>
    <col min="7" max="7" width="20.5" style="12" customWidth="1"/>
    <col min="8" max="8" width="39.125" style="12" customWidth="1"/>
    <col min="9" max="9" width="20.875" style="15" customWidth="1"/>
    <col min="10" max="10" width="26.75" style="36" customWidth="1"/>
    <col min="11" max="16384" width="8.875" style="11"/>
  </cols>
  <sheetData>
    <row r="2" spans="2:10" ht="43.9" customHeight="1" x14ac:dyDescent="0.25">
      <c r="B2" s="89" t="s">
        <v>88</v>
      </c>
    </row>
    <row r="4" spans="2:10" ht="22.9" customHeight="1" x14ac:dyDescent="0.25">
      <c r="B4" s="112" t="s">
        <v>33</v>
      </c>
      <c r="C4" s="112"/>
    </row>
    <row r="5" spans="2:10" ht="21" customHeight="1" x14ac:dyDescent="0.25">
      <c r="B5" s="112"/>
      <c r="C5" s="112"/>
    </row>
    <row r="6" spans="2:10" ht="15.75" thickBot="1" x14ac:dyDescent="0.3"/>
    <row r="7" spans="2:10" ht="27" customHeight="1" thickBot="1" x14ac:dyDescent="0.3">
      <c r="B7" s="90" t="s">
        <v>5</v>
      </c>
      <c r="C7" s="91" t="s">
        <v>12</v>
      </c>
      <c r="D7" s="92" t="s">
        <v>13</v>
      </c>
      <c r="E7" s="92" t="s">
        <v>14</v>
      </c>
      <c r="F7" s="92" t="s">
        <v>15</v>
      </c>
      <c r="G7" s="100" t="s">
        <v>44</v>
      </c>
      <c r="H7" s="93" t="s">
        <v>45</v>
      </c>
      <c r="I7" s="94" t="s">
        <v>35</v>
      </c>
      <c r="J7" s="95" t="s">
        <v>17</v>
      </c>
    </row>
    <row r="8" spans="2:10" x14ac:dyDescent="0.25">
      <c r="B8" s="78"/>
      <c r="C8" s="79"/>
      <c r="D8" s="81"/>
      <c r="E8" s="38" t="str">
        <f>IF(ISNA(VLOOKUP(D8,TAVOITTEET!B$2:D$12,2,FALSE)) = TRUE, "", VLOOKUP(D8,TAVOITTEET!B$2:D$12,2,FALSE))</f>
        <v/>
      </c>
      <c r="F8" s="39" t="str">
        <f>IF(ISNA(VLOOKUP(D8,TAVOITTEET!B$2:E$12,3,FALSE)) = TRUE, "", VLOOKUP(D8,TAVOITTEET!B$2:E$12,3,FALSE))</f>
        <v/>
      </c>
      <c r="G8" s="106"/>
      <c r="H8" s="83"/>
      <c r="I8" s="105"/>
      <c r="J8" s="84"/>
    </row>
    <row r="9" spans="2:10" x14ac:dyDescent="0.25">
      <c r="B9" s="78"/>
      <c r="C9" s="80"/>
      <c r="D9" s="82"/>
      <c r="E9" s="40" t="str">
        <f>IF(ISNA(VLOOKUP(D9,TAVOITTEET!B$2:D$12,2,FALSE)) = TRUE, "", VLOOKUP(D9,TAVOITTEET!B$2:D$12,2,FALSE))</f>
        <v/>
      </c>
      <c r="F9" s="41" t="str">
        <f>IF(ISNA(VLOOKUP(D9,TAVOITTEET!B$2:E$12,3,FALSE)) = TRUE, "", VLOOKUP(D9,TAVOITTEET!B$2:E$12,3,FALSE))</f>
        <v/>
      </c>
      <c r="G9" s="107"/>
      <c r="H9" s="85"/>
      <c r="I9" s="86"/>
      <c r="J9" s="87"/>
    </row>
    <row r="10" spans="2:10" x14ac:dyDescent="0.25">
      <c r="B10" s="78"/>
      <c r="C10" s="80"/>
      <c r="D10" s="82"/>
      <c r="E10" s="40" t="str">
        <f>IF(ISNA(VLOOKUP(D10,TAVOITTEET!B$2:D$12,2,FALSE)) = TRUE, "", VLOOKUP(D10,TAVOITTEET!B$2:D$12,2,FALSE))</f>
        <v/>
      </c>
      <c r="F10" s="41" t="str">
        <f>IF(ISNA(VLOOKUP(D10,TAVOITTEET!B$2:E$12,3,FALSE)) = TRUE, "", VLOOKUP(D10,TAVOITTEET!B$2:E$12,3,FALSE))</f>
        <v/>
      </c>
      <c r="G10" s="107"/>
      <c r="H10" s="85"/>
      <c r="I10" s="86"/>
      <c r="J10" s="87"/>
    </row>
    <row r="11" spans="2:10" x14ac:dyDescent="0.25">
      <c r="B11" s="78"/>
      <c r="C11" s="80"/>
      <c r="D11" s="82"/>
      <c r="E11" s="40" t="str">
        <f>IF(ISNA(VLOOKUP(D11,TAVOITTEET!B$2:D$12,2,FALSE)) = TRUE, "", VLOOKUP(D11,TAVOITTEET!B$2:D$12,2,FALSE))</f>
        <v/>
      </c>
      <c r="F11" s="41" t="str">
        <f>IF(ISNA(VLOOKUP(D11,TAVOITTEET!B$2:E$12,3,FALSE)) = TRUE, "", VLOOKUP(D11,TAVOITTEET!B$2:E$12,3,FALSE))</f>
        <v/>
      </c>
      <c r="G11" s="107"/>
      <c r="H11" s="85"/>
      <c r="I11" s="86"/>
      <c r="J11" s="87"/>
    </row>
    <row r="12" spans="2:10" x14ac:dyDescent="0.25">
      <c r="B12" s="78"/>
      <c r="C12" s="80"/>
      <c r="D12" s="82"/>
      <c r="E12" s="40" t="str">
        <f>IF(ISNA(VLOOKUP(D12,TAVOITTEET!B$2:D$12,2,FALSE)) = TRUE, "", VLOOKUP(D12,TAVOITTEET!B$2:D$12,2,FALSE))</f>
        <v/>
      </c>
      <c r="F12" s="41" t="str">
        <f>IF(ISNA(VLOOKUP(D12,TAVOITTEET!B$2:E$12,3,FALSE)) = TRUE, "", VLOOKUP(D12,TAVOITTEET!B$2:E$12,3,FALSE))</f>
        <v/>
      </c>
      <c r="G12" s="107"/>
      <c r="H12" s="85"/>
      <c r="I12" s="86"/>
      <c r="J12" s="87"/>
    </row>
    <row r="13" spans="2:10" x14ac:dyDescent="0.25">
      <c r="B13" s="78"/>
      <c r="C13" s="80"/>
      <c r="D13" s="82"/>
      <c r="E13" s="40" t="str">
        <f>IF(ISNA(VLOOKUP(D13,TAVOITTEET!B$2:D$12,2,FALSE)) = TRUE, "", VLOOKUP(D13,TAVOITTEET!B$2:D$12,2,FALSE))</f>
        <v/>
      </c>
      <c r="F13" s="41" t="str">
        <f>IF(ISNA(VLOOKUP(D13,TAVOITTEET!B$2:E$12,3,FALSE)) = TRUE, "", VLOOKUP(D13,TAVOITTEET!B$2:E$12,3,FALSE))</f>
        <v/>
      </c>
      <c r="G13" s="107"/>
      <c r="H13" s="85"/>
      <c r="I13" s="86"/>
      <c r="J13" s="87"/>
    </row>
    <row r="14" spans="2:10" x14ac:dyDescent="0.25">
      <c r="B14" s="78"/>
      <c r="C14" s="80"/>
      <c r="D14" s="82"/>
      <c r="E14" s="40" t="str">
        <f>IF(ISNA(VLOOKUP(D14,TAVOITTEET!B$2:D$12,2,FALSE)) = TRUE, "", VLOOKUP(D14,TAVOITTEET!B$2:D$12,2,FALSE))</f>
        <v/>
      </c>
      <c r="F14" s="41" t="str">
        <f>IF(ISNA(VLOOKUP(D14,TAVOITTEET!B$2:E$12,3,FALSE)) = TRUE, "", VLOOKUP(D14,TAVOITTEET!B$2:E$12,3,FALSE))</f>
        <v/>
      </c>
      <c r="G14" s="107"/>
      <c r="H14" s="85"/>
      <c r="I14" s="86"/>
      <c r="J14" s="87"/>
    </row>
    <row r="15" spans="2:10" x14ac:dyDescent="0.25">
      <c r="B15" s="78"/>
      <c r="C15" s="80"/>
      <c r="D15" s="82"/>
      <c r="E15" s="40" t="str">
        <f>IF(ISNA(VLOOKUP(D15,TAVOITTEET!B$2:D$12,2,FALSE)) = TRUE, "", VLOOKUP(D15,TAVOITTEET!B$2:D$12,2,FALSE))</f>
        <v/>
      </c>
      <c r="F15" s="41" t="str">
        <f>IF(ISNA(VLOOKUP(D15,TAVOITTEET!B$2:E$12,3,FALSE)) = TRUE, "", VLOOKUP(D15,TAVOITTEET!B$2:E$12,3,FALSE))</f>
        <v/>
      </c>
      <c r="G15" s="107"/>
      <c r="H15" s="85"/>
      <c r="I15" s="86"/>
      <c r="J15" s="87"/>
    </row>
    <row r="16" spans="2:10" x14ac:dyDescent="0.25">
      <c r="B16" s="78"/>
      <c r="C16" s="80"/>
      <c r="D16" s="82"/>
      <c r="E16" s="40" t="str">
        <f>IF(ISNA(VLOOKUP(D16,TAVOITTEET!B$2:D$12,2,FALSE)) = TRUE, "", VLOOKUP(D16,TAVOITTEET!B$2:D$12,2,FALSE))</f>
        <v/>
      </c>
      <c r="F16" s="41" t="str">
        <f>IF(ISNA(VLOOKUP(D16,TAVOITTEET!B$2:E$12,3,FALSE)) = TRUE, "", VLOOKUP(D16,TAVOITTEET!B$2:E$12,3,FALSE))</f>
        <v/>
      </c>
      <c r="G16" s="107"/>
      <c r="H16" s="85"/>
      <c r="I16" s="86"/>
      <c r="J16" s="88"/>
    </row>
    <row r="17" spans="2:10" x14ac:dyDescent="0.25">
      <c r="B17" s="78"/>
      <c r="C17" s="80"/>
      <c r="D17" s="82"/>
      <c r="E17" s="40" t="str">
        <f>IF(ISNA(VLOOKUP(D17,TAVOITTEET!B$2:D$12,2,FALSE)) = TRUE, "", VLOOKUP(D17,TAVOITTEET!B$2:D$12,2,FALSE))</f>
        <v/>
      </c>
      <c r="F17" s="41" t="str">
        <f>IF(ISNA(VLOOKUP(D17,TAVOITTEET!B$2:E$12,3,FALSE)) = TRUE, "", VLOOKUP(D17,TAVOITTEET!B$2:E$12,3,FALSE))</f>
        <v/>
      </c>
      <c r="G17" s="107"/>
      <c r="H17" s="85"/>
      <c r="I17" s="86"/>
      <c r="J17" s="88"/>
    </row>
    <row r="18" spans="2:10" x14ac:dyDescent="0.25">
      <c r="B18" s="78"/>
      <c r="C18" s="80"/>
      <c r="D18" s="82"/>
      <c r="E18" s="40" t="str">
        <f>IF(ISNA(VLOOKUP(D18,TAVOITTEET!B$2:D$12,2,FALSE)) = TRUE, "", VLOOKUP(D18,TAVOITTEET!B$2:D$12,2,FALSE))</f>
        <v/>
      </c>
      <c r="F18" s="41" t="str">
        <f>IF(ISNA(VLOOKUP(D18,TAVOITTEET!B$2:E$12,3,FALSE)) = TRUE, "", VLOOKUP(D18,TAVOITTEET!B$2:E$12,3,FALSE))</f>
        <v/>
      </c>
      <c r="G18" s="107"/>
      <c r="H18" s="85"/>
      <c r="I18" s="86"/>
      <c r="J18" s="88"/>
    </row>
    <row r="19" spans="2:10" x14ac:dyDescent="0.25">
      <c r="B19" s="78"/>
      <c r="C19" s="80"/>
      <c r="D19" s="82"/>
      <c r="E19" s="40" t="str">
        <f>IF(ISNA(VLOOKUP(D19,TAVOITTEET!B$2:D$12,2,FALSE)) = TRUE, "", VLOOKUP(D19,TAVOITTEET!B$2:D$12,2,FALSE))</f>
        <v/>
      </c>
      <c r="F19" s="41" t="str">
        <f>IF(ISNA(VLOOKUP(D19,TAVOITTEET!B$2:E$12,3,FALSE)) = TRUE, "", VLOOKUP(D19,TAVOITTEET!B$2:E$12,3,FALSE))</f>
        <v/>
      </c>
      <c r="G19" s="107"/>
      <c r="H19" s="85"/>
      <c r="I19" s="86"/>
      <c r="J19" s="88"/>
    </row>
    <row r="20" spans="2:10" x14ac:dyDescent="0.25">
      <c r="B20" s="78"/>
      <c r="C20" s="80"/>
      <c r="D20" s="82"/>
      <c r="E20" s="40" t="str">
        <f>IF(ISNA(VLOOKUP(D20,TAVOITTEET!B$2:D$12,2,FALSE)) = TRUE, "", VLOOKUP(D20,TAVOITTEET!B$2:D$12,2,FALSE))</f>
        <v/>
      </c>
      <c r="F20" s="41" t="str">
        <f>IF(ISNA(VLOOKUP(D20,TAVOITTEET!B$2:E$12,3,FALSE)) = TRUE, "", VLOOKUP(D20,TAVOITTEET!B$2:E$12,3,FALSE))</f>
        <v/>
      </c>
      <c r="G20" s="107"/>
      <c r="H20" s="85"/>
      <c r="I20" s="86"/>
      <c r="J20" s="88"/>
    </row>
    <row r="21" spans="2:10" x14ac:dyDescent="0.25">
      <c r="B21" s="78"/>
      <c r="C21" s="80"/>
      <c r="D21" s="82"/>
      <c r="E21" s="40" t="str">
        <f>IF(ISNA(VLOOKUP(D21,TAVOITTEET!B$2:D$12,2,FALSE)) = TRUE, "", VLOOKUP(D21,TAVOITTEET!B$2:D$12,2,FALSE))</f>
        <v/>
      </c>
      <c r="F21" s="41" t="str">
        <f>IF(ISNA(VLOOKUP(D21,TAVOITTEET!B$2:E$12,3,FALSE)) = TRUE, "", VLOOKUP(D21,TAVOITTEET!B$2:E$12,3,FALSE))</f>
        <v/>
      </c>
      <c r="G21" s="107"/>
      <c r="H21" s="85"/>
      <c r="I21" s="86"/>
      <c r="J21" s="88"/>
    </row>
    <row r="22" spans="2:10" x14ac:dyDescent="0.25">
      <c r="B22" s="78"/>
      <c r="C22" s="80"/>
      <c r="D22" s="82"/>
      <c r="E22" s="40" t="str">
        <f>IF(ISNA(VLOOKUP(D22,TAVOITTEET!B$2:D$12,2,FALSE)) = TRUE, "", VLOOKUP(D22,TAVOITTEET!B$2:D$12,2,FALSE))</f>
        <v/>
      </c>
      <c r="F22" s="41" t="str">
        <f>IF(ISNA(VLOOKUP(D22,TAVOITTEET!B$2:E$12,3,FALSE)) = TRUE, "", VLOOKUP(D22,TAVOITTEET!B$2:E$12,3,FALSE))</f>
        <v/>
      </c>
      <c r="G22" s="107"/>
      <c r="H22" s="85"/>
      <c r="I22" s="86"/>
      <c r="J22" s="88"/>
    </row>
    <row r="23" spans="2:10" x14ac:dyDescent="0.25">
      <c r="B23" s="78"/>
      <c r="C23" s="80"/>
      <c r="D23" s="82"/>
      <c r="E23" s="40" t="str">
        <f>IF(ISNA(VLOOKUP(D23,TAVOITTEET!B$2:D$12,2,FALSE)) = TRUE, "", VLOOKUP(D23,TAVOITTEET!B$2:D$12,2,FALSE))</f>
        <v/>
      </c>
      <c r="F23" s="41" t="str">
        <f>IF(ISNA(VLOOKUP(D23,TAVOITTEET!B$2:E$12,3,FALSE)) = TRUE, "", VLOOKUP(D23,TAVOITTEET!B$2:E$12,3,FALSE))</f>
        <v/>
      </c>
      <c r="G23" s="107"/>
      <c r="H23" s="85"/>
      <c r="I23" s="86"/>
      <c r="J23" s="88"/>
    </row>
    <row r="24" spans="2:10" x14ac:dyDescent="0.25">
      <c r="B24" s="78"/>
      <c r="C24" s="80"/>
      <c r="D24" s="82"/>
      <c r="E24" s="40" t="str">
        <f>IF(ISNA(VLOOKUP(D24,TAVOITTEET!B$2:D$12,2,FALSE)) = TRUE, "", VLOOKUP(D24,TAVOITTEET!B$2:D$12,2,FALSE))</f>
        <v/>
      </c>
      <c r="F24" s="41" t="str">
        <f>IF(ISNA(VLOOKUP(D24,TAVOITTEET!B$2:E$12,3,FALSE)) = TRUE, "", VLOOKUP(D24,TAVOITTEET!B$2:E$12,3,FALSE))</f>
        <v/>
      </c>
      <c r="G24" s="107"/>
      <c r="H24" s="85"/>
      <c r="I24" s="86"/>
      <c r="J24" s="88"/>
    </row>
    <row r="25" spans="2:10" x14ac:dyDescent="0.25">
      <c r="B25" s="78"/>
      <c r="C25" s="80"/>
      <c r="D25" s="82"/>
      <c r="E25" s="40" t="str">
        <f>IF(ISNA(VLOOKUP(D25,TAVOITTEET!B$2:D$12,2,FALSE)) = TRUE, "", VLOOKUP(D25,TAVOITTEET!B$2:D$12,2,FALSE))</f>
        <v/>
      </c>
      <c r="F25" s="41" t="str">
        <f>IF(ISNA(VLOOKUP(D25,TAVOITTEET!B$2:E$12,3,FALSE)) = TRUE, "", VLOOKUP(D25,TAVOITTEET!B$2:E$12,3,FALSE))</f>
        <v/>
      </c>
      <c r="G25" s="107"/>
      <c r="H25" s="85"/>
      <c r="I25" s="86"/>
      <c r="J25" s="88"/>
    </row>
    <row r="26" spans="2:10" x14ac:dyDescent="0.25">
      <c r="B26" s="78"/>
      <c r="C26" s="80"/>
      <c r="D26" s="82"/>
      <c r="E26" s="40" t="str">
        <f>IF(ISNA(VLOOKUP(D26,TAVOITTEET!B$2:D$12,2,FALSE)) = TRUE, "", VLOOKUP(D26,TAVOITTEET!B$2:D$12,2,FALSE))</f>
        <v/>
      </c>
      <c r="F26" s="41" t="str">
        <f>IF(ISNA(VLOOKUP(D26,TAVOITTEET!B$2:E$12,3,FALSE)) = TRUE, "", VLOOKUP(D26,TAVOITTEET!B$2:E$12,3,FALSE))</f>
        <v/>
      </c>
      <c r="G26" s="107"/>
      <c r="H26" s="85"/>
      <c r="I26" s="86"/>
      <c r="J26" s="88"/>
    </row>
    <row r="27" spans="2:10" x14ac:dyDescent="0.25">
      <c r="B27" s="78"/>
      <c r="C27" s="80"/>
      <c r="D27" s="82"/>
      <c r="E27" s="40" t="str">
        <f>IF(ISNA(VLOOKUP(D27,TAVOITTEET!B$2:D$12,2,FALSE)) = TRUE, "", VLOOKUP(D27,TAVOITTEET!B$2:D$12,2,FALSE))</f>
        <v/>
      </c>
      <c r="F27" s="41" t="str">
        <f>IF(ISNA(VLOOKUP(D27,TAVOITTEET!B$2:E$12,3,FALSE)) = TRUE, "", VLOOKUP(D27,TAVOITTEET!B$2:E$12,3,FALSE))</f>
        <v/>
      </c>
      <c r="G27" s="107"/>
      <c r="H27" s="85"/>
      <c r="I27" s="86"/>
      <c r="J27" s="88"/>
    </row>
    <row r="28" spans="2:10" x14ac:dyDescent="0.25">
      <c r="B28" s="78"/>
      <c r="C28" s="80"/>
      <c r="D28" s="82"/>
      <c r="E28" s="40" t="str">
        <f>IF(ISNA(VLOOKUP(D28,TAVOITTEET!B$2:D$12,2,FALSE)) = TRUE, "", VLOOKUP(D28,TAVOITTEET!B$2:D$12,2,FALSE))</f>
        <v/>
      </c>
      <c r="F28" s="41" t="str">
        <f>IF(ISNA(VLOOKUP(D28,TAVOITTEET!B$2:E$12,3,FALSE)) = TRUE, "", VLOOKUP(D28,TAVOITTEET!B$2:E$12,3,FALSE))</f>
        <v/>
      </c>
      <c r="G28" s="107"/>
      <c r="H28" s="85"/>
      <c r="I28" s="86"/>
      <c r="J28" s="88"/>
    </row>
    <row r="29" spans="2:10" x14ac:dyDescent="0.25">
      <c r="B29" s="78"/>
      <c r="C29" s="80"/>
      <c r="D29" s="82"/>
      <c r="E29" s="40" t="str">
        <f>IF(ISNA(VLOOKUP(D29,TAVOITTEET!B$2:D$12,2,FALSE)) = TRUE, "", VLOOKUP(D29,TAVOITTEET!B$2:D$12,2,FALSE))</f>
        <v/>
      </c>
      <c r="F29" s="41" t="str">
        <f>IF(ISNA(VLOOKUP(D29,TAVOITTEET!B$2:E$12,3,FALSE)) = TRUE, "", VLOOKUP(D29,TAVOITTEET!B$2:E$12,3,FALSE))</f>
        <v/>
      </c>
      <c r="G29" s="107"/>
      <c r="H29" s="85"/>
      <c r="I29" s="86"/>
      <c r="J29" s="88"/>
    </row>
    <row r="30" spans="2:10" x14ac:dyDescent="0.25">
      <c r="B30" s="78"/>
      <c r="C30" s="80"/>
      <c r="D30" s="82"/>
      <c r="E30" s="40" t="str">
        <f>IF(ISNA(VLOOKUP(D30,TAVOITTEET!B$2:D$12,2,FALSE)) = TRUE, "", VLOOKUP(D30,TAVOITTEET!B$2:D$12,2,FALSE))</f>
        <v/>
      </c>
      <c r="F30" s="41" t="str">
        <f>IF(ISNA(VLOOKUP(D30,TAVOITTEET!B$2:E$12,3,FALSE)) = TRUE, "", VLOOKUP(D30,TAVOITTEET!B$2:E$12,3,FALSE))</f>
        <v/>
      </c>
      <c r="G30" s="107"/>
      <c r="H30" s="85"/>
      <c r="I30" s="86"/>
      <c r="J30" s="88"/>
    </row>
    <row r="31" spans="2:10" x14ac:dyDescent="0.25">
      <c r="B31" s="78"/>
      <c r="C31" s="80"/>
      <c r="D31" s="82"/>
      <c r="E31" s="40" t="str">
        <f>IF(ISNA(VLOOKUP(D31,TAVOITTEET!B$2:D$12,2,FALSE)) = TRUE, "", VLOOKUP(D31,TAVOITTEET!B$2:D$12,2,FALSE))</f>
        <v/>
      </c>
      <c r="F31" s="41" t="str">
        <f>IF(ISNA(VLOOKUP(D31,TAVOITTEET!B$2:E$12,3,FALSE)) = TRUE, "", VLOOKUP(D31,TAVOITTEET!B$2:E$12,3,FALSE))</f>
        <v/>
      </c>
      <c r="G31" s="107"/>
      <c r="H31" s="85"/>
      <c r="I31" s="86"/>
      <c r="J31" s="88"/>
    </row>
    <row r="32" spans="2:10" x14ac:dyDescent="0.25">
      <c r="B32" s="78"/>
      <c r="C32" s="80"/>
      <c r="D32" s="82"/>
      <c r="E32" s="40" t="str">
        <f>IF(ISNA(VLOOKUP(D32,TAVOITTEET!B$2:D$12,2,FALSE)) = TRUE, "", VLOOKUP(D32,TAVOITTEET!B$2:D$12,2,FALSE))</f>
        <v/>
      </c>
      <c r="F32" s="41" t="str">
        <f>IF(ISNA(VLOOKUP(D32,TAVOITTEET!B$2:E$12,3,FALSE)) = TRUE, "", VLOOKUP(D32,TAVOITTEET!B$2:E$12,3,FALSE))</f>
        <v/>
      </c>
      <c r="G32" s="107"/>
      <c r="H32" s="85"/>
      <c r="I32" s="86"/>
      <c r="J32" s="88"/>
    </row>
    <row r="33" spans="2:10" x14ac:dyDescent="0.25">
      <c r="B33" s="78"/>
      <c r="C33" s="80"/>
      <c r="D33" s="82"/>
      <c r="E33" s="40" t="str">
        <f>IF(ISNA(VLOOKUP(D33,TAVOITTEET!B$2:D$12,2,FALSE)) = TRUE, "", VLOOKUP(D33,TAVOITTEET!B$2:D$12,2,FALSE))</f>
        <v/>
      </c>
      <c r="F33" s="41" t="str">
        <f>IF(ISNA(VLOOKUP(D33,TAVOITTEET!B$2:E$12,3,FALSE)) = TRUE, "", VLOOKUP(D33,TAVOITTEET!B$2:E$12,3,FALSE))</f>
        <v/>
      </c>
      <c r="G33" s="107"/>
      <c r="H33" s="85"/>
      <c r="I33" s="86"/>
      <c r="J33" s="88"/>
    </row>
    <row r="34" spans="2:10" x14ac:dyDescent="0.25">
      <c r="B34" s="78"/>
      <c r="C34" s="80"/>
      <c r="D34" s="82"/>
      <c r="E34" s="40" t="str">
        <f>IF(ISNA(VLOOKUP(D34,TAVOITTEET!B$2:D$12,2,FALSE)) = TRUE, "", VLOOKUP(D34,TAVOITTEET!B$2:D$12,2,FALSE))</f>
        <v/>
      </c>
      <c r="F34" s="41" t="str">
        <f>IF(ISNA(VLOOKUP(D34,TAVOITTEET!B$2:E$12,3,FALSE)) = TRUE, "", VLOOKUP(D34,TAVOITTEET!B$2:E$12,3,FALSE))</f>
        <v/>
      </c>
      <c r="G34" s="107"/>
      <c r="H34" s="85"/>
      <c r="I34" s="86"/>
      <c r="J34" s="88"/>
    </row>
    <row r="35" spans="2:10" x14ac:dyDescent="0.25">
      <c r="B35" s="78"/>
      <c r="C35" s="80"/>
      <c r="D35" s="82"/>
      <c r="E35" s="40" t="str">
        <f>IF(ISNA(VLOOKUP(D35,TAVOITTEET!B$2:D$12,2,FALSE)) = TRUE, "", VLOOKUP(D35,TAVOITTEET!B$2:D$12,2,FALSE))</f>
        <v/>
      </c>
      <c r="F35" s="41" t="str">
        <f>IF(ISNA(VLOOKUP(D35,TAVOITTEET!B$2:E$12,3,FALSE)) = TRUE, "", VLOOKUP(D35,TAVOITTEET!B$2:E$12,3,FALSE))</f>
        <v/>
      </c>
      <c r="G35" s="107"/>
      <c r="H35" s="85"/>
      <c r="I35" s="86"/>
      <c r="J35" s="88"/>
    </row>
    <row r="36" spans="2:10" x14ac:dyDescent="0.25">
      <c r="B36" s="78"/>
      <c r="C36" s="80"/>
      <c r="D36" s="82"/>
      <c r="E36" s="40" t="str">
        <f>IF(ISNA(VLOOKUP(D36,TAVOITTEET!B$2:D$12,2,FALSE)) = TRUE, "", VLOOKUP(D36,TAVOITTEET!B$2:D$12,2,FALSE))</f>
        <v/>
      </c>
      <c r="F36" s="41" t="str">
        <f>IF(ISNA(VLOOKUP(D36,TAVOITTEET!B$2:E$12,3,FALSE)) = TRUE, "", VLOOKUP(D36,TAVOITTEET!B$2:E$12,3,FALSE))</f>
        <v/>
      </c>
      <c r="G36" s="107"/>
      <c r="H36" s="85"/>
      <c r="I36" s="86"/>
      <c r="J36" s="88"/>
    </row>
    <row r="37" spans="2:10" x14ac:dyDescent="0.25">
      <c r="B37" s="78"/>
      <c r="C37" s="80"/>
      <c r="D37" s="82"/>
      <c r="E37" s="40" t="str">
        <f>IF(ISNA(VLOOKUP(D37,TAVOITTEET!B$2:D$12,2,FALSE)) = TRUE, "", VLOOKUP(D37,TAVOITTEET!B$2:D$12,2,FALSE))</f>
        <v/>
      </c>
      <c r="F37" s="41" t="str">
        <f>IF(ISNA(VLOOKUP(D37,TAVOITTEET!B$2:E$12,3,FALSE)) = TRUE, "", VLOOKUP(D37,TAVOITTEET!B$2:E$12,3,FALSE))</f>
        <v/>
      </c>
      <c r="G37" s="107"/>
      <c r="H37" s="85"/>
      <c r="I37" s="86"/>
      <c r="J37" s="88"/>
    </row>
    <row r="38" spans="2:10" x14ac:dyDescent="0.25">
      <c r="B38" s="78"/>
      <c r="C38" s="80"/>
      <c r="D38" s="82"/>
      <c r="E38" s="40" t="str">
        <f>IF(ISNA(VLOOKUP(D38,TAVOITTEET!B$2:D$12,2,FALSE)) = TRUE, "", VLOOKUP(D38,TAVOITTEET!B$2:D$12,2,FALSE))</f>
        <v/>
      </c>
      <c r="F38" s="41" t="str">
        <f>IF(ISNA(VLOOKUP(D38,TAVOITTEET!B$2:E$12,3,FALSE)) = TRUE, "", VLOOKUP(D38,TAVOITTEET!B$2:E$12,3,FALSE))</f>
        <v/>
      </c>
      <c r="G38" s="107"/>
      <c r="H38" s="85"/>
      <c r="I38" s="86"/>
      <c r="J38" s="88"/>
    </row>
    <row r="39" spans="2:10" x14ac:dyDescent="0.25">
      <c r="B39" s="78"/>
      <c r="C39" s="80"/>
      <c r="D39" s="82"/>
      <c r="E39" s="40" t="str">
        <f>IF(ISNA(VLOOKUP(D39,TAVOITTEET!B$2:D$12,2,FALSE)) = TRUE, "", VLOOKUP(D39,TAVOITTEET!B$2:D$12,2,FALSE))</f>
        <v/>
      </c>
      <c r="F39" s="41" t="str">
        <f>IF(ISNA(VLOOKUP(D39,TAVOITTEET!B$2:E$12,3,FALSE)) = TRUE, "", VLOOKUP(D39,TAVOITTEET!B$2:E$12,3,FALSE))</f>
        <v/>
      </c>
      <c r="G39" s="107"/>
      <c r="H39" s="85"/>
      <c r="I39" s="86"/>
      <c r="J39" s="88"/>
    </row>
    <row r="40" spans="2:10" x14ac:dyDescent="0.25">
      <c r="B40" s="78"/>
      <c r="C40" s="80"/>
      <c r="D40" s="82"/>
      <c r="E40" s="40" t="str">
        <f>IF(ISNA(VLOOKUP(D40,TAVOITTEET!B$2:D$12,2,FALSE)) = TRUE, "", VLOOKUP(D40,TAVOITTEET!B$2:D$12,2,FALSE))</f>
        <v/>
      </c>
      <c r="F40" s="41" t="str">
        <f>IF(ISNA(VLOOKUP(D40,TAVOITTEET!B$2:E$12,3,FALSE)) = TRUE, "", VLOOKUP(D40,TAVOITTEET!B$2:E$12,3,FALSE))</f>
        <v/>
      </c>
      <c r="G40" s="107"/>
      <c r="H40" s="85"/>
      <c r="I40" s="86"/>
      <c r="J40" s="88"/>
    </row>
    <row r="41" spans="2:10" x14ac:dyDescent="0.25">
      <c r="B41" s="78"/>
      <c r="C41" s="80"/>
      <c r="D41" s="82"/>
      <c r="E41" s="40" t="str">
        <f>IF(ISNA(VLOOKUP(D41,TAVOITTEET!B$2:D$12,2,FALSE)) = TRUE, "", VLOOKUP(D41,TAVOITTEET!B$2:D$12,2,FALSE))</f>
        <v/>
      </c>
      <c r="F41" s="41" t="str">
        <f>IF(ISNA(VLOOKUP(D41,TAVOITTEET!B$2:E$12,3,FALSE)) = TRUE, "", VLOOKUP(D41,TAVOITTEET!B$2:E$12,3,FALSE))</f>
        <v/>
      </c>
      <c r="G41" s="107"/>
      <c r="H41" s="85"/>
      <c r="I41" s="86"/>
      <c r="J41" s="88"/>
    </row>
    <row r="42" spans="2:10" x14ac:dyDescent="0.25">
      <c r="B42" s="78"/>
      <c r="C42" s="80"/>
      <c r="D42" s="82"/>
      <c r="E42" s="40" t="str">
        <f>IF(ISNA(VLOOKUP(D42,TAVOITTEET!B$2:D$12,2,FALSE)) = TRUE, "", VLOOKUP(D42,TAVOITTEET!B$2:D$12,2,FALSE))</f>
        <v/>
      </c>
      <c r="F42" s="41" t="str">
        <f>IF(ISNA(VLOOKUP(D42,TAVOITTEET!B$2:E$12,3,FALSE)) = TRUE, "", VLOOKUP(D42,TAVOITTEET!B$2:E$12,3,FALSE))</f>
        <v/>
      </c>
      <c r="G42" s="107"/>
      <c r="H42" s="85"/>
      <c r="I42" s="86"/>
      <c r="J42" s="88"/>
    </row>
    <row r="43" spans="2:10" x14ac:dyDescent="0.25">
      <c r="B43" s="78"/>
      <c r="C43" s="80"/>
      <c r="D43" s="82"/>
      <c r="E43" s="40" t="str">
        <f>IF(ISNA(VLOOKUP(D43,TAVOITTEET!B$2:D$12,2,FALSE)) = TRUE, "", VLOOKUP(D43,TAVOITTEET!B$2:D$12,2,FALSE))</f>
        <v/>
      </c>
      <c r="F43" s="41" t="str">
        <f>IF(ISNA(VLOOKUP(D43,TAVOITTEET!B$2:E$12,3,FALSE)) = TRUE, "", VLOOKUP(D43,TAVOITTEET!B$2:E$12,3,FALSE))</f>
        <v/>
      </c>
      <c r="G43" s="107"/>
      <c r="H43" s="85"/>
      <c r="I43" s="86"/>
      <c r="J43" s="88"/>
    </row>
    <row r="44" spans="2:10" x14ac:dyDescent="0.25">
      <c r="B44" s="78"/>
      <c r="C44" s="80"/>
      <c r="D44" s="82"/>
      <c r="E44" s="40" t="str">
        <f>IF(ISNA(VLOOKUP(D44,TAVOITTEET!B$2:D$12,2,FALSE)) = TRUE, "", VLOOKUP(D44,TAVOITTEET!B$2:D$12,2,FALSE))</f>
        <v/>
      </c>
      <c r="F44" s="41" t="str">
        <f>IF(ISNA(VLOOKUP(D44,TAVOITTEET!B$2:E$12,3,FALSE)) = TRUE, "", VLOOKUP(D44,TAVOITTEET!B$2:E$12,3,FALSE))</f>
        <v/>
      </c>
      <c r="G44" s="107"/>
      <c r="H44" s="85"/>
      <c r="I44" s="86"/>
      <c r="J44" s="88"/>
    </row>
    <row r="45" spans="2:10" x14ac:dyDescent="0.25">
      <c r="B45" s="78"/>
      <c r="C45" s="80"/>
      <c r="D45" s="82"/>
      <c r="E45" s="40" t="str">
        <f>IF(ISNA(VLOOKUP(D45,TAVOITTEET!B$2:D$12,2,FALSE)) = TRUE, "", VLOOKUP(D45,TAVOITTEET!B$2:D$12,2,FALSE))</f>
        <v/>
      </c>
      <c r="F45" s="41" t="str">
        <f>IF(ISNA(VLOOKUP(D45,TAVOITTEET!B$2:E$12,3,FALSE)) = TRUE, "", VLOOKUP(D45,TAVOITTEET!B$2:E$12,3,FALSE))</f>
        <v/>
      </c>
      <c r="G45" s="107"/>
      <c r="H45" s="85"/>
      <c r="I45" s="86"/>
      <c r="J45" s="88"/>
    </row>
    <row r="46" spans="2:10" x14ac:dyDescent="0.25">
      <c r="B46" s="78"/>
      <c r="C46" s="80"/>
      <c r="D46" s="82"/>
      <c r="E46" s="40" t="str">
        <f>IF(ISNA(VLOOKUP(D46,TAVOITTEET!B$2:D$12,2,FALSE)) = TRUE, "", VLOOKUP(D46,TAVOITTEET!B$2:D$12,2,FALSE))</f>
        <v/>
      </c>
      <c r="F46" s="41" t="str">
        <f>IF(ISNA(VLOOKUP(D46,TAVOITTEET!B$2:E$12,3,FALSE)) = TRUE, "", VLOOKUP(D46,TAVOITTEET!B$2:E$12,3,FALSE))</f>
        <v/>
      </c>
      <c r="G46" s="107"/>
      <c r="H46" s="85"/>
      <c r="I46" s="86"/>
      <c r="J46" s="88"/>
    </row>
    <row r="47" spans="2:10" x14ac:dyDescent="0.25">
      <c r="B47" s="78"/>
      <c r="C47" s="80"/>
      <c r="D47" s="82"/>
      <c r="E47" s="40" t="str">
        <f>IF(ISNA(VLOOKUP(D47,TAVOITTEET!B$2:D$12,2,FALSE)) = TRUE, "", VLOOKUP(D47,TAVOITTEET!B$2:D$12,2,FALSE))</f>
        <v/>
      </c>
      <c r="F47" s="41" t="str">
        <f>IF(ISNA(VLOOKUP(D47,TAVOITTEET!B$2:E$12,3,FALSE)) = TRUE, "", VLOOKUP(D47,TAVOITTEET!B$2:E$12,3,FALSE))</f>
        <v/>
      </c>
      <c r="G47" s="107"/>
      <c r="H47" s="85"/>
      <c r="I47" s="86"/>
      <c r="J47" s="88"/>
    </row>
    <row r="48" spans="2:10" x14ac:dyDescent="0.25">
      <c r="B48" s="78"/>
      <c r="C48" s="80"/>
      <c r="D48" s="82"/>
      <c r="E48" s="40" t="str">
        <f>IF(ISNA(VLOOKUP(D48,TAVOITTEET!B$2:D$12,2,FALSE)) = TRUE, "", VLOOKUP(D48,TAVOITTEET!B$2:D$12,2,FALSE))</f>
        <v/>
      </c>
      <c r="F48" s="41" t="str">
        <f>IF(ISNA(VLOOKUP(D48,TAVOITTEET!B$2:E$12,3,FALSE)) = TRUE, "", VLOOKUP(D48,TAVOITTEET!B$2:E$12,3,FALSE))</f>
        <v/>
      </c>
      <c r="G48" s="107"/>
      <c r="H48" s="85"/>
      <c r="I48" s="86"/>
      <c r="J48" s="88"/>
    </row>
    <row r="49" spans="2:10" x14ac:dyDescent="0.25">
      <c r="B49" s="78"/>
      <c r="C49" s="80"/>
      <c r="D49" s="82"/>
      <c r="E49" s="40" t="str">
        <f>IF(ISNA(VLOOKUP(D49,TAVOITTEET!B$2:D$12,2,FALSE)) = TRUE, "", VLOOKUP(D49,TAVOITTEET!B$2:D$12,2,FALSE))</f>
        <v/>
      </c>
      <c r="F49" s="41" t="str">
        <f>IF(ISNA(VLOOKUP(D49,TAVOITTEET!B$2:E$12,3,FALSE)) = TRUE, "", VLOOKUP(D49,TAVOITTEET!B$2:E$12,3,FALSE))</f>
        <v/>
      </c>
      <c r="G49" s="107"/>
      <c r="H49" s="85"/>
      <c r="I49" s="86"/>
      <c r="J49" s="88"/>
    </row>
    <row r="50" spans="2:10" x14ac:dyDescent="0.25">
      <c r="B50" s="78"/>
      <c r="C50" s="80"/>
      <c r="D50" s="82"/>
      <c r="E50" s="40" t="str">
        <f>IF(ISNA(VLOOKUP(D50,TAVOITTEET!B$2:D$12,2,FALSE)) = TRUE, "", VLOOKUP(D50,TAVOITTEET!B$2:D$12,2,FALSE))</f>
        <v/>
      </c>
      <c r="F50" s="41" t="str">
        <f>IF(ISNA(VLOOKUP(D50,TAVOITTEET!B$2:E$12,3,FALSE)) = TRUE, "", VLOOKUP(D50,TAVOITTEET!B$2:E$12,3,FALSE))</f>
        <v/>
      </c>
      <c r="G50" s="107"/>
      <c r="H50" s="85"/>
      <c r="I50" s="86"/>
      <c r="J50" s="88"/>
    </row>
    <row r="51" spans="2:10" x14ac:dyDescent="0.25">
      <c r="B51" s="78"/>
      <c r="C51" s="80"/>
      <c r="D51" s="82"/>
      <c r="E51" s="40" t="str">
        <f>IF(ISNA(VLOOKUP(D51,TAVOITTEET!B$2:D$12,2,FALSE)) = TRUE, "", VLOOKUP(D51,TAVOITTEET!B$2:D$12,2,FALSE))</f>
        <v/>
      </c>
      <c r="F51" s="41" t="str">
        <f>IF(ISNA(VLOOKUP(D51,TAVOITTEET!B$2:E$12,3,FALSE)) = TRUE, "", VLOOKUP(D51,TAVOITTEET!B$2:E$12,3,FALSE))</f>
        <v/>
      </c>
      <c r="G51" s="107"/>
      <c r="H51" s="85"/>
      <c r="I51" s="86"/>
      <c r="J51" s="88"/>
    </row>
    <row r="52" spans="2:10" x14ac:dyDescent="0.25">
      <c r="B52" s="78"/>
      <c r="C52" s="80"/>
      <c r="D52" s="82"/>
      <c r="E52" s="40" t="str">
        <f>IF(ISNA(VLOOKUP(D52,TAVOITTEET!B$2:D$12,2,FALSE)) = TRUE, "", VLOOKUP(D52,TAVOITTEET!B$2:D$12,2,FALSE))</f>
        <v/>
      </c>
      <c r="F52" s="41" t="str">
        <f>IF(ISNA(VLOOKUP(D52,TAVOITTEET!B$2:E$12,3,FALSE)) = TRUE, "", VLOOKUP(D52,TAVOITTEET!B$2:E$12,3,FALSE))</f>
        <v/>
      </c>
      <c r="G52" s="107"/>
      <c r="H52" s="85"/>
      <c r="I52" s="86"/>
      <c r="J52" s="88"/>
    </row>
    <row r="53" spans="2:10" x14ac:dyDescent="0.25">
      <c r="B53" s="78"/>
      <c r="C53" s="80"/>
      <c r="D53" s="82"/>
      <c r="E53" s="40" t="str">
        <f>IF(ISNA(VLOOKUP(D53,TAVOITTEET!B$2:D$12,2,FALSE)) = TRUE, "", VLOOKUP(D53,TAVOITTEET!B$2:D$12,2,FALSE))</f>
        <v/>
      </c>
      <c r="F53" s="41" t="str">
        <f>IF(ISNA(VLOOKUP(D53,TAVOITTEET!B$2:E$12,3,FALSE)) = TRUE, "", VLOOKUP(D53,TAVOITTEET!B$2:E$12,3,FALSE))</f>
        <v/>
      </c>
      <c r="G53" s="107"/>
      <c r="H53" s="85"/>
      <c r="I53" s="86"/>
      <c r="J53" s="88"/>
    </row>
    <row r="54" spans="2:10" x14ac:dyDescent="0.25">
      <c r="B54" s="78"/>
      <c r="C54" s="80"/>
      <c r="D54" s="82"/>
      <c r="E54" s="40" t="str">
        <f>IF(ISNA(VLOOKUP(D54,TAVOITTEET!B$2:D$12,2,FALSE)) = TRUE, "", VLOOKUP(D54,TAVOITTEET!B$2:D$12,2,FALSE))</f>
        <v/>
      </c>
      <c r="F54" s="41" t="str">
        <f>IF(ISNA(VLOOKUP(D54,TAVOITTEET!B$2:E$12,3,FALSE)) = TRUE, "", VLOOKUP(D54,TAVOITTEET!B$2:E$12,3,FALSE))</f>
        <v/>
      </c>
      <c r="G54" s="107"/>
      <c r="H54" s="85"/>
      <c r="I54" s="86"/>
      <c r="J54" s="88"/>
    </row>
    <row r="55" spans="2:10" x14ac:dyDescent="0.25">
      <c r="B55" s="78"/>
      <c r="C55" s="80"/>
      <c r="D55" s="82"/>
      <c r="E55" s="40" t="str">
        <f>IF(ISNA(VLOOKUP(D55,TAVOITTEET!B$2:D$12,2,FALSE)) = TRUE, "", VLOOKUP(D55,TAVOITTEET!B$2:D$12,2,FALSE))</f>
        <v/>
      </c>
      <c r="F55" s="41" t="str">
        <f>IF(ISNA(VLOOKUP(D55,TAVOITTEET!B$2:E$12,3,FALSE)) = TRUE, "", VLOOKUP(D55,TAVOITTEET!B$2:E$12,3,FALSE))</f>
        <v/>
      </c>
      <c r="G55" s="107"/>
      <c r="H55" s="85"/>
      <c r="I55" s="86"/>
      <c r="J55" s="88"/>
    </row>
    <row r="56" spans="2:10" x14ac:dyDescent="0.25">
      <c r="B56" s="78"/>
      <c r="C56" s="80"/>
      <c r="D56" s="82"/>
      <c r="E56" s="40" t="str">
        <f>IF(ISNA(VLOOKUP(D56,TAVOITTEET!B$2:D$12,2,FALSE)) = TRUE, "", VLOOKUP(D56,TAVOITTEET!B$2:D$12,2,FALSE))</f>
        <v/>
      </c>
      <c r="F56" s="41" t="str">
        <f>IF(ISNA(VLOOKUP(D56,TAVOITTEET!B$2:E$12,3,FALSE)) = TRUE, "", VLOOKUP(D56,TAVOITTEET!B$2:E$12,3,FALSE))</f>
        <v/>
      </c>
      <c r="G56" s="107"/>
      <c r="H56" s="85"/>
      <c r="I56" s="86"/>
      <c r="J56" s="88"/>
    </row>
    <row r="57" spans="2:10" x14ac:dyDescent="0.25">
      <c r="B57" s="78"/>
      <c r="C57" s="80"/>
      <c r="D57" s="82"/>
      <c r="E57" s="40" t="str">
        <f>IF(ISNA(VLOOKUP(D57,TAVOITTEET!B$2:D$12,2,FALSE)) = TRUE, "", VLOOKUP(D57,TAVOITTEET!B$2:D$12,2,FALSE))</f>
        <v/>
      </c>
      <c r="F57" s="41" t="str">
        <f>IF(ISNA(VLOOKUP(D57,TAVOITTEET!B$2:E$12,3,FALSE)) = TRUE, "", VLOOKUP(D57,TAVOITTEET!B$2:E$12,3,FALSE))</f>
        <v/>
      </c>
      <c r="G57" s="107"/>
      <c r="H57" s="85"/>
      <c r="I57" s="86"/>
      <c r="J57" s="88"/>
    </row>
    <row r="58" spans="2:10" x14ac:dyDescent="0.25">
      <c r="B58" s="78"/>
      <c r="C58" s="80"/>
      <c r="D58" s="82"/>
      <c r="E58" s="40" t="str">
        <f>IF(ISNA(VLOOKUP(D58,TAVOITTEET!B$2:D$12,2,FALSE)) = TRUE, "", VLOOKUP(D58,TAVOITTEET!B$2:D$12,2,FALSE))</f>
        <v/>
      </c>
      <c r="F58" s="41" t="str">
        <f>IF(ISNA(VLOOKUP(D58,TAVOITTEET!B$2:E$12,3,FALSE)) = TRUE, "", VLOOKUP(D58,TAVOITTEET!B$2:E$12,3,FALSE))</f>
        <v/>
      </c>
      <c r="G58" s="107"/>
      <c r="H58" s="85"/>
      <c r="I58" s="86"/>
      <c r="J58" s="88"/>
    </row>
    <row r="59" spans="2:10" x14ac:dyDescent="0.25">
      <c r="B59" s="78"/>
      <c r="C59" s="80"/>
      <c r="D59" s="82"/>
      <c r="E59" s="40" t="str">
        <f>IF(ISNA(VLOOKUP(D59,TAVOITTEET!B$2:D$12,2,FALSE)) = TRUE, "", VLOOKUP(D59,TAVOITTEET!B$2:D$12,2,FALSE))</f>
        <v/>
      </c>
      <c r="F59" s="41" t="str">
        <f>IF(ISNA(VLOOKUP(D59,TAVOITTEET!B$2:E$12,3,FALSE)) = TRUE, "", VLOOKUP(D59,TAVOITTEET!B$2:E$12,3,FALSE))</f>
        <v/>
      </c>
      <c r="G59" s="107"/>
      <c r="H59" s="85"/>
      <c r="I59" s="86"/>
      <c r="J59" s="88"/>
    </row>
    <row r="60" spans="2:10" x14ac:dyDescent="0.25">
      <c r="B60" s="78"/>
      <c r="C60" s="80"/>
      <c r="D60" s="82"/>
      <c r="E60" s="40" t="str">
        <f>IF(ISNA(VLOOKUP(D60,TAVOITTEET!B$2:D$12,2,FALSE)) = TRUE, "", VLOOKUP(D60,TAVOITTEET!B$2:D$12,2,FALSE))</f>
        <v/>
      </c>
      <c r="F60" s="41" t="str">
        <f>IF(ISNA(VLOOKUP(D60,TAVOITTEET!B$2:E$12,3,FALSE)) = TRUE, "", VLOOKUP(D60,TAVOITTEET!B$2:E$12,3,FALSE))</f>
        <v/>
      </c>
      <c r="G60" s="107"/>
      <c r="H60" s="85"/>
      <c r="I60" s="86"/>
      <c r="J60" s="88"/>
    </row>
    <row r="61" spans="2:10" x14ac:dyDescent="0.25">
      <c r="B61" s="78"/>
      <c r="C61" s="80"/>
      <c r="D61" s="82"/>
      <c r="E61" s="40" t="str">
        <f>IF(ISNA(VLOOKUP(D61,TAVOITTEET!B$2:D$12,2,FALSE)) = TRUE, "", VLOOKUP(D61,TAVOITTEET!B$2:D$12,2,FALSE))</f>
        <v/>
      </c>
      <c r="F61" s="41" t="str">
        <f>IF(ISNA(VLOOKUP(D61,TAVOITTEET!B$2:E$12,3,FALSE)) = TRUE, "", VLOOKUP(D61,TAVOITTEET!B$2:E$12,3,FALSE))</f>
        <v/>
      </c>
      <c r="G61" s="107"/>
      <c r="H61" s="85"/>
      <c r="I61" s="86"/>
      <c r="J61" s="88"/>
    </row>
    <row r="62" spans="2:10" x14ac:dyDescent="0.25">
      <c r="B62" s="78"/>
      <c r="C62" s="80"/>
      <c r="D62" s="82"/>
      <c r="E62" s="40" t="str">
        <f>IF(ISNA(VLOOKUP(D62,TAVOITTEET!B$2:D$12,2,FALSE)) = TRUE, "", VLOOKUP(D62,TAVOITTEET!B$2:D$12,2,FALSE))</f>
        <v/>
      </c>
      <c r="F62" s="41" t="str">
        <f>IF(ISNA(VLOOKUP(D62,TAVOITTEET!B$2:E$12,3,FALSE)) = TRUE, "", VLOOKUP(D62,TAVOITTEET!B$2:E$12,3,FALSE))</f>
        <v/>
      </c>
      <c r="G62" s="107"/>
      <c r="H62" s="85"/>
      <c r="I62" s="86"/>
      <c r="J62" s="88"/>
    </row>
    <row r="63" spans="2:10" x14ac:dyDescent="0.25">
      <c r="B63" s="78"/>
      <c r="C63" s="80"/>
      <c r="D63" s="82"/>
      <c r="E63" s="40" t="str">
        <f>IF(ISNA(VLOOKUP(D63,TAVOITTEET!B$2:D$12,2,FALSE)) = TRUE, "", VLOOKUP(D63,TAVOITTEET!B$2:D$12,2,FALSE))</f>
        <v/>
      </c>
      <c r="F63" s="41" t="str">
        <f>IF(ISNA(VLOOKUP(D63,TAVOITTEET!B$2:E$12,3,FALSE)) = TRUE, "", VLOOKUP(D63,TAVOITTEET!B$2:E$12,3,FALSE))</f>
        <v/>
      </c>
      <c r="G63" s="107"/>
      <c r="H63" s="85"/>
      <c r="I63" s="86"/>
      <c r="J63" s="88"/>
    </row>
    <row r="64" spans="2:10" x14ac:dyDescent="0.25">
      <c r="B64" s="78"/>
      <c r="C64" s="80"/>
      <c r="D64" s="82"/>
      <c r="E64" s="40" t="str">
        <f>IF(ISNA(VLOOKUP(D64,TAVOITTEET!B$2:D$12,2,FALSE)) = TRUE, "", VLOOKUP(D64,TAVOITTEET!B$2:D$12,2,FALSE))</f>
        <v/>
      </c>
      <c r="F64" s="41" t="str">
        <f>IF(ISNA(VLOOKUP(D64,TAVOITTEET!B$2:E$12,3,FALSE)) = TRUE, "", VLOOKUP(D64,TAVOITTEET!B$2:E$12,3,FALSE))</f>
        <v/>
      </c>
      <c r="G64" s="107"/>
      <c r="H64" s="85"/>
      <c r="I64" s="86"/>
      <c r="J64" s="88"/>
    </row>
    <row r="65" spans="2:10" x14ac:dyDescent="0.25">
      <c r="B65" s="78"/>
      <c r="C65" s="80"/>
      <c r="D65" s="82"/>
      <c r="E65" s="40" t="str">
        <f>IF(ISNA(VLOOKUP(D65,TAVOITTEET!B$2:D$12,2,FALSE)) = TRUE, "", VLOOKUP(D65,TAVOITTEET!B$2:D$12,2,FALSE))</f>
        <v/>
      </c>
      <c r="F65" s="41" t="str">
        <f>IF(ISNA(VLOOKUP(D65,TAVOITTEET!B$2:E$12,3,FALSE)) = TRUE, "", VLOOKUP(D65,TAVOITTEET!B$2:E$12,3,FALSE))</f>
        <v/>
      </c>
      <c r="G65" s="107"/>
      <c r="H65" s="85"/>
      <c r="I65" s="86"/>
      <c r="J65" s="88"/>
    </row>
    <row r="66" spans="2:10" x14ac:dyDescent="0.25">
      <c r="B66" s="78"/>
      <c r="C66" s="80"/>
      <c r="D66" s="82"/>
      <c r="E66" s="40" t="str">
        <f>IF(ISNA(VLOOKUP(D66,TAVOITTEET!B$2:D$12,2,FALSE)) = TRUE, "", VLOOKUP(D66,TAVOITTEET!B$2:D$12,2,FALSE))</f>
        <v/>
      </c>
      <c r="F66" s="41" t="str">
        <f>IF(ISNA(VLOOKUP(D66,TAVOITTEET!B$2:E$12,3,FALSE)) = TRUE, "", VLOOKUP(D66,TAVOITTEET!B$2:E$12,3,FALSE))</f>
        <v/>
      </c>
      <c r="G66" s="107"/>
      <c r="H66" s="85"/>
      <c r="I66" s="86"/>
      <c r="J66" s="88"/>
    </row>
    <row r="67" spans="2:10" x14ac:dyDescent="0.25">
      <c r="B67" s="78"/>
      <c r="C67" s="80"/>
      <c r="D67" s="82"/>
      <c r="E67" s="40" t="str">
        <f>IF(ISNA(VLOOKUP(D67,TAVOITTEET!B$2:D$12,2,FALSE)) = TRUE, "", VLOOKUP(D67,TAVOITTEET!B$2:D$12,2,FALSE))</f>
        <v/>
      </c>
      <c r="F67" s="41" t="str">
        <f>IF(ISNA(VLOOKUP(D67,TAVOITTEET!B$2:E$12,3,FALSE)) = TRUE, "", VLOOKUP(D67,TAVOITTEET!B$2:E$12,3,FALSE))</f>
        <v/>
      </c>
      <c r="G67" s="107"/>
      <c r="H67" s="85"/>
      <c r="I67" s="86"/>
      <c r="J67" s="88"/>
    </row>
    <row r="68" spans="2:10" x14ac:dyDescent="0.25">
      <c r="B68" s="78"/>
      <c r="C68" s="80"/>
      <c r="D68" s="82"/>
      <c r="E68" s="40" t="str">
        <f>IF(ISNA(VLOOKUP(D68,TAVOITTEET!B$2:D$12,2,FALSE)) = TRUE, "", VLOOKUP(D68,TAVOITTEET!B$2:D$12,2,FALSE))</f>
        <v/>
      </c>
      <c r="F68" s="41" t="str">
        <f>IF(ISNA(VLOOKUP(D68,TAVOITTEET!B$2:E$12,3,FALSE)) = TRUE, "", VLOOKUP(D68,TAVOITTEET!B$2:E$12,3,FALSE))</f>
        <v/>
      </c>
      <c r="G68" s="107"/>
      <c r="H68" s="85"/>
      <c r="I68" s="86"/>
      <c r="J68" s="88"/>
    </row>
    <row r="69" spans="2:10" x14ac:dyDescent="0.25">
      <c r="B69" s="78"/>
      <c r="C69" s="80"/>
      <c r="D69" s="82"/>
      <c r="E69" s="40" t="str">
        <f>IF(ISNA(VLOOKUP(D69,TAVOITTEET!B$2:D$12,2,FALSE)) = TRUE, "", VLOOKUP(D69,TAVOITTEET!B$2:D$12,2,FALSE))</f>
        <v/>
      </c>
      <c r="F69" s="41" t="str">
        <f>IF(ISNA(VLOOKUP(D69,TAVOITTEET!B$2:E$12,3,FALSE)) = TRUE, "", VLOOKUP(D69,TAVOITTEET!B$2:E$12,3,FALSE))</f>
        <v/>
      </c>
      <c r="G69" s="107"/>
      <c r="H69" s="85"/>
      <c r="I69" s="86"/>
      <c r="J69" s="88"/>
    </row>
    <row r="70" spans="2:10" x14ac:dyDescent="0.25">
      <c r="B70" s="78"/>
      <c r="C70" s="80"/>
      <c r="D70" s="82"/>
      <c r="E70" s="40" t="str">
        <f>IF(ISNA(VLOOKUP(D70,TAVOITTEET!B$2:D$12,2,FALSE)) = TRUE, "", VLOOKUP(D70,TAVOITTEET!B$2:D$12,2,FALSE))</f>
        <v/>
      </c>
      <c r="F70" s="41" t="str">
        <f>IF(ISNA(VLOOKUP(D70,TAVOITTEET!B$2:E$12,3,FALSE)) = TRUE, "", VLOOKUP(D70,TAVOITTEET!B$2:E$12,3,FALSE))</f>
        <v/>
      </c>
      <c r="G70" s="107"/>
      <c r="H70" s="85"/>
      <c r="I70" s="86"/>
      <c r="J70" s="88"/>
    </row>
    <row r="71" spans="2:10" x14ac:dyDescent="0.25">
      <c r="B71" s="78"/>
      <c r="C71" s="80"/>
      <c r="D71" s="82"/>
      <c r="E71" s="40" t="str">
        <f>IF(ISNA(VLOOKUP(D71,TAVOITTEET!B$2:D$12,2,FALSE)) = TRUE, "", VLOOKUP(D71,TAVOITTEET!B$2:D$12,2,FALSE))</f>
        <v/>
      </c>
      <c r="F71" s="41" t="str">
        <f>IF(ISNA(VLOOKUP(D71,TAVOITTEET!B$2:E$12,3,FALSE)) = TRUE, "", VLOOKUP(D71,TAVOITTEET!B$2:E$12,3,FALSE))</f>
        <v/>
      </c>
      <c r="G71" s="107"/>
      <c r="H71" s="85"/>
      <c r="I71" s="86"/>
      <c r="J71" s="88"/>
    </row>
    <row r="72" spans="2:10" x14ac:dyDescent="0.25">
      <c r="B72" s="78"/>
      <c r="C72" s="80"/>
      <c r="D72" s="82"/>
      <c r="E72" s="40" t="str">
        <f>IF(ISNA(VLOOKUP(D72,TAVOITTEET!B$2:D$12,2,FALSE)) = TRUE, "", VLOOKUP(D72,TAVOITTEET!B$2:D$12,2,FALSE))</f>
        <v/>
      </c>
      <c r="F72" s="41" t="str">
        <f>IF(ISNA(VLOOKUP(D72,TAVOITTEET!B$2:E$12,3,FALSE)) = TRUE, "", VLOOKUP(D72,TAVOITTEET!B$2:E$12,3,FALSE))</f>
        <v/>
      </c>
      <c r="G72" s="107"/>
      <c r="H72" s="85"/>
      <c r="I72" s="86"/>
      <c r="J72" s="88"/>
    </row>
    <row r="73" spans="2:10" x14ac:dyDescent="0.25">
      <c r="B73" s="78"/>
      <c r="C73" s="80"/>
      <c r="D73" s="82"/>
      <c r="E73" s="40" t="str">
        <f>IF(ISNA(VLOOKUP(D73,TAVOITTEET!B$2:D$12,2,FALSE)) = TRUE, "", VLOOKUP(D73,TAVOITTEET!B$2:D$12,2,FALSE))</f>
        <v/>
      </c>
      <c r="F73" s="41" t="str">
        <f>IF(ISNA(VLOOKUP(D73,TAVOITTEET!B$2:E$12,3,FALSE)) = TRUE, "", VLOOKUP(D73,TAVOITTEET!B$2:E$12,3,FALSE))</f>
        <v/>
      </c>
      <c r="G73" s="107"/>
      <c r="H73" s="85"/>
      <c r="I73" s="86"/>
      <c r="J73" s="88"/>
    </row>
    <row r="74" spans="2:10" x14ac:dyDescent="0.25">
      <c r="B74" s="78"/>
      <c r="C74" s="80"/>
      <c r="D74" s="82"/>
      <c r="E74" s="40" t="str">
        <f>IF(ISNA(VLOOKUP(D74,TAVOITTEET!B$2:D$12,2,FALSE)) = TRUE, "", VLOOKUP(D74,TAVOITTEET!B$2:D$12,2,FALSE))</f>
        <v/>
      </c>
      <c r="F74" s="41" t="str">
        <f>IF(ISNA(VLOOKUP(D74,TAVOITTEET!B$2:E$12,3,FALSE)) = TRUE, "", VLOOKUP(D74,TAVOITTEET!B$2:E$12,3,FALSE))</f>
        <v/>
      </c>
      <c r="G74" s="107"/>
      <c r="H74" s="85"/>
      <c r="I74" s="86"/>
      <c r="J74" s="88"/>
    </row>
    <row r="75" spans="2:10" x14ac:dyDescent="0.25">
      <c r="B75" s="78"/>
      <c r="C75" s="80"/>
      <c r="D75" s="82"/>
      <c r="E75" s="40" t="str">
        <f>IF(ISNA(VLOOKUP(D75,TAVOITTEET!B$2:D$12,2,FALSE)) = TRUE, "", VLOOKUP(D75,TAVOITTEET!B$2:D$12,2,FALSE))</f>
        <v/>
      </c>
      <c r="F75" s="41" t="str">
        <f>IF(ISNA(VLOOKUP(D75,TAVOITTEET!B$2:E$12,3,FALSE)) = TRUE, "", VLOOKUP(D75,TAVOITTEET!B$2:E$12,3,FALSE))</f>
        <v/>
      </c>
      <c r="G75" s="107"/>
      <c r="H75" s="85"/>
      <c r="I75" s="86"/>
      <c r="J75" s="88"/>
    </row>
    <row r="76" spans="2:10" x14ac:dyDescent="0.25">
      <c r="B76" s="78"/>
      <c r="C76" s="80"/>
      <c r="D76" s="82"/>
      <c r="E76" s="40" t="str">
        <f>IF(ISNA(VLOOKUP(D76,TAVOITTEET!B$2:D$12,2,FALSE)) = TRUE, "", VLOOKUP(D76,TAVOITTEET!B$2:D$12,2,FALSE))</f>
        <v/>
      </c>
      <c r="F76" s="41" t="str">
        <f>IF(ISNA(VLOOKUP(D76,TAVOITTEET!B$2:E$12,3,FALSE)) = TRUE, "", VLOOKUP(D76,TAVOITTEET!B$2:E$12,3,FALSE))</f>
        <v/>
      </c>
      <c r="G76" s="107"/>
      <c r="H76" s="85"/>
      <c r="I76" s="86"/>
      <c r="J76" s="88"/>
    </row>
    <row r="77" spans="2:10" x14ac:dyDescent="0.25">
      <c r="B77" s="78"/>
      <c r="C77" s="80"/>
      <c r="D77" s="82"/>
      <c r="E77" s="40" t="str">
        <f>IF(ISNA(VLOOKUP(D77,TAVOITTEET!B$2:D$12,2,FALSE)) = TRUE, "", VLOOKUP(D77,TAVOITTEET!B$2:D$12,2,FALSE))</f>
        <v/>
      </c>
      <c r="F77" s="41" t="str">
        <f>IF(ISNA(VLOOKUP(D77,TAVOITTEET!B$2:E$12,3,FALSE)) = TRUE, "", VLOOKUP(D77,TAVOITTEET!B$2:E$12,3,FALSE))</f>
        <v/>
      </c>
      <c r="G77" s="107"/>
      <c r="H77" s="85"/>
      <c r="I77" s="86"/>
      <c r="J77" s="88"/>
    </row>
    <row r="78" spans="2:10" x14ac:dyDescent="0.25">
      <c r="B78" s="78"/>
      <c r="C78" s="80"/>
      <c r="D78" s="82"/>
      <c r="E78" s="40" t="str">
        <f>IF(ISNA(VLOOKUP(D78,TAVOITTEET!B$2:D$12,2,FALSE)) = TRUE, "", VLOOKUP(D78,TAVOITTEET!B$2:D$12,2,FALSE))</f>
        <v/>
      </c>
      <c r="F78" s="41" t="str">
        <f>IF(ISNA(VLOOKUP(D78,TAVOITTEET!B$2:E$12,3,FALSE)) = TRUE, "", VLOOKUP(D78,TAVOITTEET!B$2:E$12,3,FALSE))</f>
        <v/>
      </c>
      <c r="G78" s="107"/>
      <c r="H78" s="85"/>
      <c r="I78" s="86"/>
      <c r="J78" s="88"/>
    </row>
    <row r="79" spans="2:10" x14ac:dyDescent="0.25">
      <c r="B79" s="78"/>
      <c r="C79" s="80"/>
      <c r="D79" s="82"/>
      <c r="E79" s="40" t="str">
        <f>IF(ISNA(VLOOKUP(D79,TAVOITTEET!B$2:D$12,2,FALSE)) = TRUE, "", VLOOKUP(D79,TAVOITTEET!B$2:D$12,2,FALSE))</f>
        <v/>
      </c>
      <c r="F79" s="41" t="str">
        <f>IF(ISNA(VLOOKUP(D79,TAVOITTEET!B$2:E$12,3,FALSE)) = TRUE, "", VLOOKUP(D79,TAVOITTEET!B$2:E$12,3,FALSE))</f>
        <v/>
      </c>
      <c r="G79" s="107"/>
      <c r="H79" s="85"/>
      <c r="I79" s="86"/>
      <c r="J79" s="88"/>
    </row>
    <row r="80" spans="2:10" x14ac:dyDescent="0.25">
      <c r="B80" s="78"/>
      <c r="C80" s="80"/>
      <c r="D80" s="82"/>
      <c r="E80" s="40" t="str">
        <f>IF(ISNA(VLOOKUP(D80,TAVOITTEET!B$2:D$12,2,FALSE)) = TRUE, "", VLOOKUP(D80,TAVOITTEET!B$2:D$12,2,FALSE))</f>
        <v/>
      </c>
      <c r="F80" s="41" t="str">
        <f>IF(ISNA(VLOOKUP(D80,TAVOITTEET!B$2:E$12,3,FALSE)) = TRUE, "", VLOOKUP(D80,TAVOITTEET!B$2:E$12,3,FALSE))</f>
        <v/>
      </c>
      <c r="G80" s="107"/>
      <c r="H80" s="85"/>
      <c r="I80" s="86"/>
      <c r="J80" s="88"/>
    </row>
    <row r="81" spans="2:10" x14ac:dyDescent="0.25">
      <c r="B81" s="78"/>
      <c r="C81" s="80"/>
      <c r="D81" s="82"/>
      <c r="E81" s="40" t="str">
        <f>IF(ISNA(VLOOKUP(D81,TAVOITTEET!B$2:D$12,2,FALSE)) = TRUE, "", VLOOKUP(D81,TAVOITTEET!B$2:D$12,2,FALSE))</f>
        <v/>
      </c>
      <c r="F81" s="41" t="str">
        <f>IF(ISNA(VLOOKUP(D81,TAVOITTEET!B$2:E$12,3,FALSE)) = TRUE, "", VLOOKUP(D81,TAVOITTEET!B$2:E$12,3,FALSE))</f>
        <v/>
      </c>
      <c r="G81" s="107"/>
      <c r="H81" s="85"/>
      <c r="I81" s="86"/>
      <c r="J81" s="88"/>
    </row>
    <row r="82" spans="2:10" x14ac:dyDescent="0.25">
      <c r="B82" s="78"/>
      <c r="C82" s="80"/>
      <c r="D82" s="82"/>
      <c r="E82" s="40" t="str">
        <f>IF(ISNA(VLOOKUP(D82,TAVOITTEET!B$2:D$12,2,FALSE)) = TRUE, "", VLOOKUP(D82,TAVOITTEET!B$2:D$12,2,FALSE))</f>
        <v/>
      </c>
      <c r="F82" s="41" t="str">
        <f>IF(ISNA(VLOOKUP(D82,TAVOITTEET!B$2:E$12,3,FALSE)) = TRUE, "", VLOOKUP(D82,TAVOITTEET!B$2:E$12,3,FALSE))</f>
        <v/>
      </c>
      <c r="G82" s="107"/>
      <c r="H82" s="85"/>
      <c r="I82" s="86"/>
      <c r="J82" s="88"/>
    </row>
    <row r="83" spans="2:10" x14ac:dyDescent="0.25">
      <c r="B83" s="78"/>
      <c r="C83" s="80"/>
      <c r="D83" s="82"/>
      <c r="E83" s="40" t="str">
        <f>IF(ISNA(VLOOKUP(D83,TAVOITTEET!B$2:D$12,2,FALSE)) = TRUE, "", VLOOKUP(D83,TAVOITTEET!B$2:D$12,2,FALSE))</f>
        <v/>
      </c>
      <c r="F83" s="41" t="str">
        <f>IF(ISNA(VLOOKUP(D83,TAVOITTEET!B$2:E$12,3,FALSE)) = TRUE, "", VLOOKUP(D83,TAVOITTEET!B$2:E$12,3,FALSE))</f>
        <v/>
      </c>
      <c r="G83" s="107"/>
      <c r="H83" s="85"/>
      <c r="I83" s="86"/>
      <c r="J83" s="88"/>
    </row>
    <row r="84" spans="2:10" x14ac:dyDescent="0.25">
      <c r="B84" s="78"/>
      <c r="C84" s="80"/>
      <c r="D84" s="82"/>
      <c r="E84" s="40" t="str">
        <f>IF(ISNA(VLOOKUP(D84,TAVOITTEET!B$2:D$12,2,FALSE)) = TRUE, "", VLOOKUP(D84,TAVOITTEET!B$2:D$12,2,FALSE))</f>
        <v/>
      </c>
      <c r="F84" s="41" t="str">
        <f>IF(ISNA(VLOOKUP(D84,TAVOITTEET!B$2:E$12,3,FALSE)) = TRUE, "", VLOOKUP(D84,TAVOITTEET!B$2:E$12,3,FALSE))</f>
        <v/>
      </c>
      <c r="G84" s="107"/>
      <c r="H84" s="85"/>
      <c r="I84" s="86"/>
      <c r="J84" s="88"/>
    </row>
    <row r="85" spans="2:10" x14ac:dyDescent="0.25">
      <c r="B85" s="78"/>
      <c r="C85" s="80"/>
      <c r="D85" s="82"/>
      <c r="E85" s="40" t="str">
        <f>IF(ISNA(VLOOKUP(D85,TAVOITTEET!B$2:D$12,2,FALSE)) = TRUE, "", VLOOKUP(D85,TAVOITTEET!B$2:D$12,2,FALSE))</f>
        <v/>
      </c>
      <c r="F85" s="41" t="str">
        <f>IF(ISNA(VLOOKUP(D85,TAVOITTEET!B$2:E$12,3,FALSE)) = TRUE, "", VLOOKUP(D85,TAVOITTEET!B$2:E$12,3,FALSE))</f>
        <v/>
      </c>
      <c r="G85" s="107"/>
      <c r="H85" s="85"/>
      <c r="I85" s="86"/>
      <c r="J85" s="88"/>
    </row>
    <row r="86" spans="2:10" x14ac:dyDescent="0.25">
      <c r="B86" s="78"/>
      <c r="C86" s="80"/>
      <c r="D86" s="82"/>
      <c r="E86" s="40" t="str">
        <f>IF(ISNA(VLOOKUP(D86,TAVOITTEET!B$2:D$12,2,FALSE)) = TRUE, "", VLOOKUP(D86,TAVOITTEET!B$2:D$12,2,FALSE))</f>
        <v/>
      </c>
      <c r="F86" s="41" t="str">
        <f>IF(ISNA(VLOOKUP(D86,TAVOITTEET!B$2:E$12,3,FALSE)) = TRUE, "", VLOOKUP(D86,TAVOITTEET!B$2:E$12,3,FALSE))</f>
        <v/>
      </c>
      <c r="G86" s="107"/>
      <c r="H86" s="85"/>
      <c r="I86" s="86"/>
      <c r="J86" s="88"/>
    </row>
    <row r="87" spans="2:10" x14ac:dyDescent="0.25">
      <c r="B87" s="78"/>
      <c r="C87" s="80"/>
      <c r="D87" s="82"/>
      <c r="E87" s="40" t="str">
        <f>IF(ISNA(VLOOKUP(D87,TAVOITTEET!B$2:D$12,2,FALSE)) = TRUE, "", VLOOKUP(D87,TAVOITTEET!B$2:D$12,2,FALSE))</f>
        <v/>
      </c>
      <c r="F87" s="41" t="str">
        <f>IF(ISNA(VLOOKUP(D87,TAVOITTEET!B$2:E$12,3,FALSE)) = TRUE, "", VLOOKUP(D87,TAVOITTEET!B$2:E$12,3,FALSE))</f>
        <v/>
      </c>
      <c r="G87" s="107"/>
      <c r="H87" s="85"/>
      <c r="I87" s="86"/>
      <c r="J87" s="88"/>
    </row>
    <row r="88" spans="2:10" x14ac:dyDescent="0.25">
      <c r="B88" s="78"/>
      <c r="C88" s="80"/>
      <c r="D88" s="82"/>
      <c r="E88" s="40" t="str">
        <f>IF(ISNA(VLOOKUP(D88,TAVOITTEET!B$2:D$12,2,FALSE)) = TRUE, "", VLOOKUP(D88,TAVOITTEET!B$2:D$12,2,FALSE))</f>
        <v/>
      </c>
      <c r="F88" s="41" t="str">
        <f>IF(ISNA(VLOOKUP(D88,TAVOITTEET!B$2:E$12,3,FALSE)) = TRUE, "", VLOOKUP(D88,TAVOITTEET!B$2:E$12,3,FALSE))</f>
        <v/>
      </c>
      <c r="G88" s="107"/>
      <c r="H88" s="85"/>
      <c r="I88" s="86"/>
      <c r="J88" s="88"/>
    </row>
    <row r="89" spans="2:10" x14ac:dyDescent="0.25">
      <c r="B89" s="78"/>
      <c r="C89" s="80"/>
      <c r="D89" s="82"/>
      <c r="E89" s="40" t="str">
        <f>IF(ISNA(VLOOKUP(D89,TAVOITTEET!B$2:D$12,2,FALSE)) = TRUE, "", VLOOKUP(D89,TAVOITTEET!B$2:D$12,2,FALSE))</f>
        <v/>
      </c>
      <c r="F89" s="41" t="str">
        <f>IF(ISNA(VLOOKUP(D89,TAVOITTEET!B$2:E$12,3,FALSE)) = TRUE, "", VLOOKUP(D89,TAVOITTEET!B$2:E$12,3,FALSE))</f>
        <v/>
      </c>
      <c r="G89" s="107"/>
      <c r="H89" s="85"/>
      <c r="I89" s="86"/>
      <c r="J89" s="88"/>
    </row>
    <row r="90" spans="2:10" x14ac:dyDescent="0.25">
      <c r="B90" s="78"/>
      <c r="C90" s="80"/>
      <c r="D90" s="82"/>
      <c r="E90" s="40" t="str">
        <f>IF(ISNA(VLOOKUP(D90,TAVOITTEET!B$2:D$12,2,FALSE)) = TRUE, "", VLOOKUP(D90,TAVOITTEET!B$2:D$12,2,FALSE))</f>
        <v/>
      </c>
      <c r="F90" s="41" t="str">
        <f>IF(ISNA(VLOOKUP(D90,TAVOITTEET!B$2:E$12,3,FALSE)) = TRUE, "", VLOOKUP(D90,TAVOITTEET!B$2:E$12,3,FALSE))</f>
        <v/>
      </c>
      <c r="G90" s="107"/>
      <c r="H90" s="85"/>
      <c r="I90" s="86"/>
      <c r="J90" s="88"/>
    </row>
    <row r="91" spans="2:10" x14ac:dyDescent="0.25">
      <c r="B91" s="78"/>
      <c r="C91" s="80"/>
      <c r="D91" s="82"/>
      <c r="E91" s="40" t="str">
        <f>IF(ISNA(VLOOKUP(D91,TAVOITTEET!B$2:D$12,2,FALSE)) = TRUE, "", VLOOKUP(D91,TAVOITTEET!B$2:D$12,2,FALSE))</f>
        <v/>
      </c>
      <c r="F91" s="41" t="str">
        <f>IF(ISNA(VLOOKUP(D91,TAVOITTEET!B$2:E$12,3,FALSE)) = TRUE, "", VLOOKUP(D91,TAVOITTEET!B$2:E$12,3,FALSE))</f>
        <v/>
      </c>
      <c r="G91" s="107"/>
      <c r="H91" s="85"/>
      <c r="I91" s="86"/>
      <c r="J91" s="88"/>
    </row>
    <row r="92" spans="2:10" x14ac:dyDescent="0.25">
      <c r="B92" s="78"/>
      <c r="C92" s="80"/>
      <c r="D92" s="82"/>
      <c r="E92" s="40" t="str">
        <f>IF(ISNA(VLOOKUP(D92,TAVOITTEET!B$2:D$12,2,FALSE)) = TRUE, "", VLOOKUP(D92,TAVOITTEET!B$2:D$12,2,FALSE))</f>
        <v/>
      </c>
      <c r="F92" s="41" t="str">
        <f>IF(ISNA(VLOOKUP(D92,TAVOITTEET!B$2:E$12,3,FALSE)) = TRUE, "", VLOOKUP(D92,TAVOITTEET!B$2:E$12,3,FALSE))</f>
        <v/>
      </c>
      <c r="G92" s="107"/>
      <c r="H92" s="85"/>
      <c r="I92" s="86"/>
      <c r="J92" s="88"/>
    </row>
    <row r="93" spans="2:10" x14ac:dyDescent="0.25">
      <c r="B93" s="78"/>
      <c r="C93" s="80"/>
      <c r="D93" s="82"/>
      <c r="E93" s="40" t="str">
        <f>IF(ISNA(VLOOKUP(D93,TAVOITTEET!B$2:D$12,2,FALSE)) = TRUE, "", VLOOKUP(D93,TAVOITTEET!B$2:D$12,2,FALSE))</f>
        <v/>
      </c>
      <c r="F93" s="41" t="str">
        <f>IF(ISNA(VLOOKUP(D93,TAVOITTEET!B$2:E$12,3,FALSE)) = TRUE, "", VLOOKUP(D93,TAVOITTEET!B$2:E$12,3,FALSE))</f>
        <v/>
      </c>
      <c r="G93" s="107"/>
      <c r="H93" s="85"/>
      <c r="I93" s="86"/>
      <c r="J93" s="88"/>
    </row>
    <row r="94" spans="2:10" x14ac:dyDescent="0.25">
      <c r="B94" s="78"/>
      <c r="C94" s="80"/>
      <c r="D94" s="82"/>
      <c r="E94" s="40" t="str">
        <f>IF(ISNA(VLOOKUP(D94,TAVOITTEET!B$2:D$12,2,FALSE)) = TRUE, "", VLOOKUP(D94,TAVOITTEET!B$2:D$12,2,FALSE))</f>
        <v/>
      </c>
      <c r="F94" s="41" t="str">
        <f>IF(ISNA(VLOOKUP(D94,TAVOITTEET!B$2:E$12,3,FALSE)) = TRUE, "", VLOOKUP(D94,TAVOITTEET!B$2:E$12,3,FALSE))</f>
        <v/>
      </c>
      <c r="G94" s="107"/>
      <c r="H94" s="85"/>
      <c r="I94" s="86"/>
      <c r="J94" s="88"/>
    </row>
    <row r="95" spans="2:10" x14ac:dyDescent="0.25">
      <c r="B95" s="78"/>
      <c r="C95" s="80"/>
      <c r="D95" s="82"/>
      <c r="E95" s="40" t="str">
        <f>IF(ISNA(VLOOKUP(D95,TAVOITTEET!B$2:D$12,2,FALSE)) = TRUE, "", VLOOKUP(D95,TAVOITTEET!B$2:D$12,2,FALSE))</f>
        <v/>
      </c>
      <c r="F95" s="41" t="str">
        <f>IF(ISNA(VLOOKUP(D95,TAVOITTEET!B$2:E$12,3,FALSE)) = TRUE, "", VLOOKUP(D95,TAVOITTEET!B$2:E$12,3,FALSE))</f>
        <v/>
      </c>
      <c r="G95" s="107"/>
      <c r="H95" s="85"/>
      <c r="I95" s="86"/>
      <c r="J95" s="88"/>
    </row>
    <row r="96" spans="2:10" x14ac:dyDescent="0.25">
      <c r="B96" s="78"/>
      <c r="C96" s="80"/>
      <c r="D96" s="82"/>
      <c r="E96" s="40" t="str">
        <f>IF(ISNA(VLOOKUP(D96,TAVOITTEET!B$2:D$12,2,FALSE)) = TRUE, "", VLOOKUP(D96,TAVOITTEET!B$2:D$12,2,FALSE))</f>
        <v/>
      </c>
      <c r="F96" s="41" t="str">
        <f>IF(ISNA(VLOOKUP(D96,TAVOITTEET!B$2:E$12,3,FALSE)) = TRUE, "", VLOOKUP(D96,TAVOITTEET!B$2:E$12,3,FALSE))</f>
        <v/>
      </c>
      <c r="G96" s="107"/>
      <c r="H96" s="85"/>
      <c r="I96" s="86"/>
      <c r="J96" s="88"/>
    </row>
    <row r="97" spans="2:10" x14ac:dyDescent="0.25">
      <c r="B97" s="78"/>
      <c r="C97" s="80"/>
      <c r="D97" s="82"/>
      <c r="E97" s="40" t="str">
        <f>IF(ISNA(VLOOKUP(D97,TAVOITTEET!B$2:D$12,2,FALSE)) = TRUE, "", VLOOKUP(D97,TAVOITTEET!B$2:D$12,2,FALSE))</f>
        <v/>
      </c>
      <c r="F97" s="41" t="str">
        <f>IF(ISNA(VLOOKUP(D97,TAVOITTEET!B$2:E$12,3,FALSE)) = TRUE, "", VLOOKUP(D97,TAVOITTEET!B$2:E$12,3,FALSE))</f>
        <v/>
      </c>
      <c r="G97" s="107"/>
      <c r="H97" s="85"/>
      <c r="I97" s="86"/>
      <c r="J97" s="88"/>
    </row>
    <row r="98" spans="2:10" x14ac:dyDescent="0.25">
      <c r="B98" s="78"/>
      <c r="C98" s="80"/>
      <c r="D98" s="82"/>
      <c r="E98" s="40" t="str">
        <f>IF(ISNA(VLOOKUP(D98,TAVOITTEET!B$2:D$12,2,FALSE)) = TRUE, "", VLOOKUP(D98,TAVOITTEET!B$2:D$12,2,FALSE))</f>
        <v/>
      </c>
      <c r="F98" s="41" t="str">
        <f>IF(ISNA(VLOOKUP(D98,TAVOITTEET!B$2:E$12,3,FALSE)) = TRUE, "", VLOOKUP(D98,TAVOITTEET!B$2:E$12,3,FALSE))</f>
        <v/>
      </c>
      <c r="G98" s="107"/>
      <c r="H98" s="85"/>
      <c r="I98" s="86"/>
      <c r="J98" s="88"/>
    </row>
    <row r="99" spans="2:10" x14ac:dyDescent="0.25">
      <c r="B99" s="78"/>
      <c r="C99" s="80"/>
      <c r="D99" s="82"/>
      <c r="E99" s="40" t="str">
        <f>IF(ISNA(VLOOKUP(D99,TAVOITTEET!B$2:D$12,2,FALSE)) = TRUE, "", VLOOKUP(D99,TAVOITTEET!B$2:D$12,2,FALSE))</f>
        <v/>
      </c>
      <c r="F99" s="41" t="str">
        <f>IF(ISNA(VLOOKUP(D99,TAVOITTEET!B$2:E$12,3,FALSE)) = TRUE, "", VLOOKUP(D99,TAVOITTEET!B$2:E$12,3,FALSE))</f>
        <v/>
      </c>
      <c r="G99" s="107"/>
      <c r="H99" s="85"/>
      <c r="I99" s="86"/>
      <c r="J99" s="88"/>
    </row>
    <row r="100" spans="2:10" x14ac:dyDescent="0.25">
      <c r="B100" s="78"/>
      <c r="C100" s="80"/>
      <c r="D100" s="82"/>
      <c r="E100" s="40" t="str">
        <f>IF(ISNA(VLOOKUP(D100,TAVOITTEET!B$2:D$12,2,FALSE)) = TRUE, "", VLOOKUP(D100,TAVOITTEET!B$2:D$12,2,FALSE))</f>
        <v/>
      </c>
      <c r="F100" s="41" t="str">
        <f>IF(ISNA(VLOOKUP(D100,TAVOITTEET!B$2:E$12,3,FALSE)) = TRUE, "", VLOOKUP(D100,TAVOITTEET!B$2:E$12,3,FALSE))</f>
        <v/>
      </c>
      <c r="G100" s="107"/>
      <c r="H100" s="85"/>
      <c r="I100" s="86"/>
      <c r="J100" s="88"/>
    </row>
    <row r="101" spans="2:10" x14ac:dyDescent="0.25">
      <c r="B101" s="78"/>
      <c r="C101" s="80"/>
      <c r="D101" s="82"/>
      <c r="E101" s="40" t="str">
        <f>IF(ISNA(VLOOKUP(D101,TAVOITTEET!B$2:D$12,2,FALSE)) = TRUE, "", VLOOKUP(D101,TAVOITTEET!B$2:D$12,2,FALSE))</f>
        <v/>
      </c>
      <c r="F101" s="41" t="str">
        <f>IF(ISNA(VLOOKUP(D101,TAVOITTEET!B$2:E$12,3,FALSE)) = TRUE, "", VLOOKUP(D101,TAVOITTEET!B$2:E$12,3,FALSE))</f>
        <v/>
      </c>
      <c r="G101" s="107"/>
      <c r="H101" s="85"/>
      <c r="I101" s="86"/>
      <c r="J101" s="88"/>
    </row>
    <row r="102" spans="2:10" x14ac:dyDescent="0.25">
      <c r="B102" s="78"/>
      <c r="C102" s="80"/>
      <c r="D102" s="82"/>
      <c r="E102" s="40" t="str">
        <f>IF(ISNA(VLOOKUP(D102,TAVOITTEET!B$2:D$12,2,FALSE)) = TRUE, "", VLOOKUP(D102,TAVOITTEET!B$2:D$12,2,FALSE))</f>
        <v/>
      </c>
      <c r="F102" s="41" t="str">
        <f>IF(ISNA(VLOOKUP(D102,TAVOITTEET!B$2:E$12,3,FALSE)) = TRUE, "", VLOOKUP(D102,TAVOITTEET!B$2:E$12,3,FALSE))</f>
        <v/>
      </c>
      <c r="G102" s="107"/>
      <c r="H102" s="85"/>
      <c r="I102" s="86"/>
      <c r="J102" s="88"/>
    </row>
    <row r="103" spans="2:10" x14ac:dyDescent="0.25">
      <c r="B103" s="78"/>
      <c r="C103" s="80"/>
      <c r="D103" s="82"/>
      <c r="E103" s="40" t="str">
        <f>IF(ISNA(VLOOKUP(D103,TAVOITTEET!B$2:D$12,2,FALSE)) = TRUE, "", VLOOKUP(D103,TAVOITTEET!B$2:D$12,2,FALSE))</f>
        <v/>
      </c>
      <c r="F103" s="41" t="str">
        <f>IF(ISNA(VLOOKUP(D103,TAVOITTEET!B$2:E$12,3,FALSE)) = TRUE, "", VLOOKUP(D103,TAVOITTEET!B$2:E$12,3,FALSE))</f>
        <v/>
      </c>
      <c r="G103" s="107"/>
      <c r="H103" s="85"/>
      <c r="I103" s="86"/>
      <c r="J103" s="88"/>
    </row>
    <row r="104" spans="2:10" x14ac:dyDescent="0.25">
      <c r="B104" s="78"/>
      <c r="C104" s="80"/>
      <c r="D104" s="82"/>
      <c r="E104" s="40" t="str">
        <f>IF(ISNA(VLOOKUP(D104,TAVOITTEET!B$2:D$12,2,FALSE)) = TRUE, "", VLOOKUP(D104,TAVOITTEET!B$2:D$12,2,FALSE))</f>
        <v/>
      </c>
      <c r="F104" s="41" t="str">
        <f>IF(ISNA(VLOOKUP(D104,TAVOITTEET!B$2:E$12,3,FALSE)) = TRUE, "", VLOOKUP(D104,TAVOITTEET!B$2:E$12,3,FALSE))</f>
        <v/>
      </c>
      <c r="G104" s="107"/>
      <c r="H104" s="85"/>
      <c r="I104" s="86"/>
      <c r="J104" s="88"/>
    </row>
    <row r="105" spans="2:10" x14ac:dyDescent="0.25">
      <c r="B105" s="78"/>
      <c r="C105" s="80"/>
      <c r="D105" s="82"/>
      <c r="E105" s="40" t="str">
        <f>IF(ISNA(VLOOKUP(D105,TAVOITTEET!B$2:D$12,2,FALSE)) = TRUE, "", VLOOKUP(D105,TAVOITTEET!B$2:D$12,2,FALSE))</f>
        <v/>
      </c>
      <c r="F105" s="41" t="str">
        <f>IF(ISNA(VLOOKUP(D105,TAVOITTEET!B$2:E$12,3,FALSE)) = TRUE, "", VLOOKUP(D105,TAVOITTEET!B$2:E$12,3,FALSE))</f>
        <v/>
      </c>
      <c r="G105" s="107"/>
      <c r="H105" s="85"/>
      <c r="I105" s="86"/>
      <c r="J105" s="88"/>
    </row>
    <row r="106" spans="2:10" x14ac:dyDescent="0.25">
      <c r="B106" s="78"/>
      <c r="C106" s="80"/>
      <c r="D106" s="82"/>
      <c r="E106" s="40" t="str">
        <f>IF(ISNA(VLOOKUP(D106,TAVOITTEET!B$2:D$12,2,FALSE)) = TRUE, "", VLOOKUP(D106,TAVOITTEET!B$2:D$12,2,FALSE))</f>
        <v/>
      </c>
      <c r="F106" s="41" t="str">
        <f>IF(ISNA(VLOOKUP(D106,TAVOITTEET!B$2:E$12,3,FALSE)) = TRUE, "", VLOOKUP(D106,TAVOITTEET!B$2:E$12,3,FALSE))</f>
        <v/>
      </c>
      <c r="G106" s="107"/>
      <c r="H106" s="85"/>
      <c r="I106" s="86"/>
      <c r="J106" s="88"/>
    </row>
    <row r="107" spans="2:10" x14ac:dyDescent="0.25">
      <c r="B107" s="78"/>
      <c r="C107" s="80"/>
      <c r="D107" s="82"/>
      <c r="E107" s="40" t="str">
        <f>IF(ISNA(VLOOKUP(D107,TAVOITTEET!B$2:D$12,2,FALSE)) = TRUE, "", VLOOKUP(D107,TAVOITTEET!B$2:D$12,2,FALSE))</f>
        <v/>
      </c>
      <c r="F107" s="41" t="str">
        <f>IF(ISNA(VLOOKUP(D107,TAVOITTEET!B$2:E$12,3,FALSE)) = TRUE, "", VLOOKUP(D107,TAVOITTEET!B$2:E$12,3,FALSE))</f>
        <v/>
      </c>
      <c r="G107" s="107"/>
      <c r="H107" s="85"/>
      <c r="I107" s="86"/>
      <c r="J107" s="88"/>
    </row>
    <row r="108" spans="2:10" x14ac:dyDescent="0.25">
      <c r="B108" s="78"/>
      <c r="C108" s="80"/>
      <c r="D108" s="82"/>
      <c r="E108" s="40" t="str">
        <f>IF(ISNA(VLOOKUP(D108,TAVOITTEET!B$2:D$12,2,FALSE)) = TRUE, "", VLOOKUP(D108,TAVOITTEET!B$2:D$12,2,FALSE))</f>
        <v/>
      </c>
      <c r="F108" s="41" t="str">
        <f>IF(ISNA(VLOOKUP(D108,TAVOITTEET!B$2:E$12,3,FALSE)) = TRUE, "", VLOOKUP(D108,TAVOITTEET!B$2:E$12,3,FALSE))</f>
        <v/>
      </c>
      <c r="G108" s="107"/>
      <c r="H108" s="85"/>
      <c r="I108" s="86"/>
      <c r="J108" s="88"/>
    </row>
    <row r="109" spans="2:10" x14ac:dyDescent="0.25">
      <c r="B109" s="78"/>
      <c r="C109" s="80"/>
      <c r="D109" s="82"/>
      <c r="E109" s="40" t="str">
        <f>IF(ISNA(VLOOKUP(D109,TAVOITTEET!B$2:D$12,2,FALSE)) = TRUE, "", VLOOKUP(D109,TAVOITTEET!B$2:D$12,2,FALSE))</f>
        <v/>
      </c>
      <c r="F109" s="41" t="str">
        <f>IF(ISNA(VLOOKUP(D109,TAVOITTEET!B$2:E$12,3,FALSE)) = TRUE, "", VLOOKUP(D109,TAVOITTEET!B$2:E$12,3,FALSE))</f>
        <v/>
      </c>
      <c r="G109" s="107"/>
      <c r="H109" s="85"/>
      <c r="I109" s="86"/>
      <c r="J109" s="88"/>
    </row>
    <row r="110" spans="2:10" x14ac:dyDescent="0.25">
      <c r="B110" s="78"/>
      <c r="C110" s="80"/>
      <c r="D110" s="82"/>
      <c r="E110" s="40" t="str">
        <f>IF(ISNA(VLOOKUP(D110,TAVOITTEET!B$2:D$12,2,FALSE)) = TRUE, "", VLOOKUP(D110,TAVOITTEET!B$2:D$12,2,FALSE))</f>
        <v/>
      </c>
      <c r="F110" s="41" t="str">
        <f>IF(ISNA(VLOOKUP(D110,TAVOITTEET!B$2:E$12,3,FALSE)) = TRUE, "", VLOOKUP(D110,TAVOITTEET!B$2:E$12,3,FALSE))</f>
        <v/>
      </c>
      <c r="G110" s="107"/>
      <c r="H110" s="85"/>
      <c r="I110" s="86"/>
      <c r="J110" s="88"/>
    </row>
    <row r="111" spans="2:10" x14ac:dyDescent="0.25">
      <c r="B111" s="78"/>
      <c r="C111" s="80"/>
      <c r="D111" s="82"/>
      <c r="E111" s="40" t="str">
        <f>IF(ISNA(VLOOKUP(D111,TAVOITTEET!B$2:D$12,2,FALSE)) = TRUE, "", VLOOKUP(D111,TAVOITTEET!B$2:D$12,2,FALSE))</f>
        <v/>
      </c>
      <c r="F111" s="41" t="str">
        <f>IF(ISNA(VLOOKUP(D111,TAVOITTEET!B$2:E$12,3,FALSE)) = TRUE, "", VLOOKUP(D111,TAVOITTEET!B$2:E$12,3,FALSE))</f>
        <v/>
      </c>
      <c r="G111" s="107"/>
      <c r="H111" s="85"/>
      <c r="I111" s="86"/>
      <c r="J111" s="88"/>
    </row>
    <row r="112" spans="2:10" x14ac:dyDescent="0.25">
      <c r="B112" s="78"/>
      <c r="C112" s="80"/>
      <c r="D112" s="82"/>
      <c r="E112" s="40" t="str">
        <f>IF(ISNA(VLOOKUP(D112,TAVOITTEET!B$2:D$12,2,FALSE)) = TRUE, "", VLOOKUP(D112,TAVOITTEET!B$2:D$12,2,FALSE))</f>
        <v/>
      </c>
      <c r="F112" s="41" t="str">
        <f>IF(ISNA(VLOOKUP(D112,TAVOITTEET!B$2:E$12,3,FALSE)) = TRUE, "", VLOOKUP(D112,TAVOITTEET!B$2:E$12,3,FALSE))</f>
        <v/>
      </c>
      <c r="G112" s="107"/>
      <c r="H112" s="85"/>
      <c r="I112" s="86"/>
      <c r="J112" s="88"/>
    </row>
    <row r="113" spans="2:10" x14ac:dyDescent="0.25">
      <c r="B113" s="78"/>
      <c r="C113" s="80"/>
      <c r="D113" s="82"/>
      <c r="E113" s="40" t="str">
        <f>IF(ISNA(VLOOKUP(D113,TAVOITTEET!B$2:D$12,2,FALSE)) = TRUE, "", VLOOKUP(D113,TAVOITTEET!B$2:D$12,2,FALSE))</f>
        <v/>
      </c>
      <c r="F113" s="41" t="str">
        <f>IF(ISNA(VLOOKUP(D113,TAVOITTEET!B$2:E$12,3,FALSE)) = TRUE, "", VLOOKUP(D113,TAVOITTEET!B$2:E$12,3,FALSE))</f>
        <v/>
      </c>
      <c r="G113" s="107"/>
      <c r="H113" s="85"/>
      <c r="I113" s="86"/>
      <c r="J113" s="88"/>
    </row>
    <row r="114" spans="2:10" x14ac:dyDescent="0.25">
      <c r="B114" s="78"/>
      <c r="C114" s="80"/>
      <c r="D114" s="82"/>
      <c r="E114" s="40" t="str">
        <f>IF(ISNA(VLOOKUP(D114,TAVOITTEET!B$2:D$12,2,FALSE)) = TRUE, "", VLOOKUP(D114,TAVOITTEET!B$2:D$12,2,FALSE))</f>
        <v/>
      </c>
      <c r="F114" s="41" t="str">
        <f>IF(ISNA(VLOOKUP(D114,TAVOITTEET!B$2:E$12,3,FALSE)) = TRUE, "", VLOOKUP(D114,TAVOITTEET!B$2:E$12,3,FALSE))</f>
        <v/>
      </c>
      <c r="G114" s="107"/>
      <c r="H114" s="85"/>
      <c r="I114" s="86"/>
      <c r="J114" s="88"/>
    </row>
    <row r="115" spans="2:10" x14ac:dyDescent="0.25">
      <c r="B115" s="78"/>
      <c r="C115" s="80"/>
      <c r="D115" s="82"/>
      <c r="E115" s="40" t="str">
        <f>IF(ISNA(VLOOKUP(D115,TAVOITTEET!B$2:D$12,2,FALSE)) = TRUE, "", VLOOKUP(D115,TAVOITTEET!B$2:D$12,2,FALSE))</f>
        <v/>
      </c>
      <c r="F115" s="41" t="str">
        <f>IF(ISNA(VLOOKUP(D115,TAVOITTEET!B$2:E$12,3,FALSE)) = TRUE, "", VLOOKUP(D115,TAVOITTEET!B$2:E$12,3,FALSE))</f>
        <v/>
      </c>
      <c r="G115" s="107"/>
      <c r="H115" s="85"/>
      <c r="I115" s="86"/>
      <c r="J115" s="88"/>
    </row>
    <row r="116" spans="2:10" x14ac:dyDescent="0.25">
      <c r="B116" s="78"/>
      <c r="C116" s="80"/>
      <c r="D116" s="82"/>
      <c r="E116" s="40" t="str">
        <f>IF(ISNA(VLOOKUP(D116,TAVOITTEET!B$2:D$12,2,FALSE)) = TRUE, "", VLOOKUP(D116,TAVOITTEET!B$2:D$12,2,FALSE))</f>
        <v/>
      </c>
      <c r="F116" s="41" t="str">
        <f>IF(ISNA(VLOOKUP(D116,TAVOITTEET!B$2:E$12,3,FALSE)) = TRUE, "", VLOOKUP(D116,TAVOITTEET!B$2:E$12,3,FALSE))</f>
        <v/>
      </c>
      <c r="G116" s="107"/>
      <c r="H116" s="85"/>
      <c r="I116" s="86"/>
      <c r="J116" s="88"/>
    </row>
    <row r="117" spans="2:10" x14ac:dyDescent="0.25">
      <c r="B117" s="78"/>
      <c r="C117" s="80"/>
      <c r="D117" s="82"/>
      <c r="E117" s="40" t="str">
        <f>IF(ISNA(VLOOKUP(D117,TAVOITTEET!B$2:D$12,2,FALSE)) = TRUE, "", VLOOKUP(D117,TAVOITTEET!B$2:D$12,2,FALSE))</f>
        <v/>
      </c>
      <c r="F117" s="41" t="str">
        <f>IF(ISNA(VLOOKUP(D117,TAVOITTEET!B$2:E$12,3,FALSE)) = TRUE, "", VLOOKUP(D117,TAVOITTEET!B$2:E$12,3,FALSE))</f>
        <v/>
      </c>
      <c r="G117" s="107"/>
      <c r="H117" s="85"/>
      <c r="I117" s="86"/>
      <c r="J117" s="88"/>
    </row>
    <row r="118" spans="2:10" x14ac:dyDescent="0.25">
      <c r="B118" s="78"/>
      <c r="C118" s="80"/>
      <c r="D118" s="82"/>
      <c r="E118" s="40" t="str">
        <f>IF(ISNA(VLOOKUP(D118,TAVOITTEET!B$2:D$12,2,FALSE)) = TRUE, "", VLOOKUP(D118,TAVOITTEET!B$2:D$12,2,FALSE))</f>
        <v/>
      </c>
      <c r="F118" s="41" t="str">
        <f>IF(ISNA(VLOOKUP(D118,TAVOITTEET!B$2:E$12,3,FALSE)) = TRUE, "", VLOOKUP(D118,TAVOITTEET!B$2:E$12,3,FALSE))</f>
        <v/>
      </c>
      <c r="G118" s="107"/>
      <c r="H118" s="85"/>
      <c r="I118" s="86"/>
      <c r="J118" s="88"/>
    </row>
    <row r="119" spans="2:10" x14ac:dyDescent="0.25">
      <c r="B119" s="78"/>
      <c r="C119" s="80"/>
      <c r="D119" s="82"/>
      <c r="E119" s="40" t="str">
        <f>IF(ISNA(VLOOKUP(D119,TAVOITTEET!B$2:D$12,2,FALSE)) = TRUE, "", VLOOKUP(D119,TAVOITTEET!B$2:D$12,2,FALSE))</f>
        <v/>
      </c>
      <c r="F119" s="41" t="str">
        <f>IF(ISNA(VLOOKUP(D119,TAVOITTEET!B$2:E$12,3,FALSE)) = TRUE, "", VLOOKUP(D119,TAVOITTEET!B$2:E$12,3,FALSE))</f>
        <v/>
      </c>
      <c r="G119" s="107"/>
      <c r="H119" s="85"/>
      <c r="I119" s="86"/>
      <c r="J119" s="88"/>
    </row>
    <row r="120" spans="2:10" x14ac:dyDescent="0.25">
      <c r="B120" s="78"/>
      <c r="C120" s="80"/>
      <c r="D120" s="82"/>
      <c r="E120" s="40" t="str">
        <f>IF(ISNA(VLOOKUP(D120,TAVOITTEET!B$2:D$12,2,FALSE)) = TRUE, "", VLOOKUP(D120,TAVOITTEET!B$2:D$12,2,FALSE))</f>
        <v/>
      </c>
      <c r="F120" s="41" t="str">
        <f>IF(ISNA(VLOOKUP(D120,TAVOITTEET!B$2:E$12,3,FALSE)) = TRUE, "", VLOOKUP(D120,TAVOITTEET!B$2:E$12,3,FALSE))</f>
        <v/>
      </c>
      <c r="G120" s="107"/>
      <c r="H120" s="85"/>
      <c r="I120" s="86"/>
      <c r="J120" s="88"/>
    </row>
    <row r="121" spans="2:10" x14ac:dyDescent="0.25">
      <c r="B121" s="78"/>
      <c r="C121" s="80"/>
      <c r="D121" s="82"/>
      <c r="E121" s="40" t="str">
        <f>IF(ISNA(VLOOKUP(D121,TAVOITTEET!B$2:D$12,2,FALSE)) = TRUE, "", VLOOKUP(D121,TAVOITTEET!B$2:D$12,2,FALSE))</f>
        <v/>
      </c>
      <c r="F121" s="41" t="str">
        <f>IF(ISNA(VLOOKUP(D121,TAVOITTEET!B$2:E$12,3,FALSE)) = TRUE, "", VLOOKUP(D121,TAVOITTEET!B$2:E$12,3,FALSE))</f>
        <v/>
      </c>
      <c r="G121" s="107"/>
      <c r="H121" s="85"/>
      <c r="I121" s="86"/>
      <c r="J121" s="88"/>
    </row>
    <row r="122" spans="2:10" x14ac:dyDescent="0.25">
      <c r="B122" s="78"/>
      <c r="C122" s="80"/>
      <c r="D122" s="82"/>
      <c r="E122" s="40" t="str">
        <f>IF(ISNA(VLOOKUP(D122,TAVOITTEET!B$2:D$12,2,FALSE)) = TRUE, "", VLOOKUP(D122,TAVOITTEET!B$2:D$12,2,FALSE))</f>
        <v/>
      </c>
      <c r="F122" s="41" t="str">
        <f>IF(ISNA(VLOOKUP(D122,TAVOITTEET!B$2:E$12,3,FALSE)) = TRUE, "", VLOOKUP(D122,TAVOITTEET!B$2:E$12,3,FALSE))</f>
        <v/>
      </c>
      <c r="G122" s="107"/>
      <c r="H122" s="85"/>
      <c r="I122" s="86"/>
      <c r="J122" s="88"/>
    </row>
    <row r="123" spans="2:10" x14ac:dyDescent="0.25">
      <c r="B123" s="78"/>
      <c r="C123" s="80"/>
      <c r="D123" s="82"/>
      <c r="E123" s="40" t="str">
        <f>IF(ISNA(VLOOKUP(D123,TAVOITTEET!B$2:D$12,2,FALSE)) = TRUE, "", VLOOKUP(D123,TAVOITTEET!B$2:D$12,2,FALSE))</f>
        <v/>
      </c>
      <c r="F123" s="41" t="str">
        <f>IF(ISNA(VLOOKUP(D123,TAVOITTEET!B$2:E$12,3,FALSE)) = TRUE, "", VLOOKUP(D123,TAVOITTEET!B$2:E$12,3,FALSE))</f>
        <v/>
      </c>
      <c r="G123" s="107"/>
      <c r="H123" s="85"/>
      <c r="I123" s="86"/>
      <c r="J123" s="88"/>
    </row>
    <row r="124" spans="2:10" x14ac:dyDescent="0.25">
      <c r="B124" s="78"/>
      <c r="C124" s="80"/>
      <c r="D124" s="82"/>
      <c r="E124" s="40" t="str">
        <f>IF(ISNA(VLOOKUP(D124,TAVOITTEET!B$2:D$12,2,FALSE)) = TRUE, "", VLOOKUP(D124,TAVOITTEET!B$2:D$12,2,FALSE))</f>
        <v/>
      </c>
      <c r="F124" s="41" t="str">
        <f>IF(ISNA(VLOOKUP(D124,TAVOITTEET!B$2:E$12,3,FALSE)) = TRUE, "", VLOOKUP(D124,TAVOITTEET!B$2:E$12,3,FALSE))</f>
        <v/>
      </c>
      <c r="G124" s="107"/>
      <c r="H124" s="85"/>
      <c r="I124" s="86"/>
      <c r="J124" s="88"/>
    </row>
    <row r="125" spans="2:10" x14ac:dyDescent="0.25">
      <c r="B125" s="78"/>
      <c r="C125" s="80"/>
      <c r="D125" s="82"/>
      <c r="E125" s="40" t="str">
        <f>IF(ISNA(VLOOKUP(D125,TAVOITTEET!B$2:D$12,2,FALSE)) = TRUE, "", VLOOKUP(D125,TAVOITTEET!B$2:D$12,2,FALSE))</f>
        <v/>
      </c>
      <c r="F125" s="41" t="str">
        <f>IF(ISNA(VLOOKUP(D125,TAVOITTEET!B$2:E$12,3,FALSE)) = TRUE, "", VLOOKUP(D125,TAVOITTEET!B$2:E$12,3,FALSE))</f>
        <v/>
      </c>
      <c r="G125" s="107"/>
      <c r="H125" s="85"/>
      <c r="I125" s="86"/>
      <c r="J125" s="88"/>
    </row>
    <row r="126" spans="2:10" x14ac:dyDescent="0.25">
      <c r="B126" s="78"/>
      <c r="C126" s="80"/>
      <c r="D126" s="82"/>
      <c r="E126" s="40" t="str">
        <f>IF(ISNA(VLOOKUP(D126,TAVOITTEET!B$2:D$12,2,FALSE)) = TRUE, "", VLOOKUP(D126,TAVOITTEET!B$2:D$12,2,FALSE))</f>
        <v/>
      </c>
      <c r="F126" s="41" t="str">
        <f>IF(ISNA(VLOOKUP(D126,TAVOITTEET!B$2:E$12,3,FALSE)) = TRUE, "", VLOOKUP(D126,TAVOITTEET!B$2:E$12,3,FALSE))</f>
        <v/>
      </c>
      <c r="G126" s="107"/>
      <c r="H126" s="85"/>
      <c r="I126" s="86"/>
      <c r="J126" s="88"/>
    </row>
    <row r="127" spans="2:10" x14ac:dyDescent="0.25">
      <c r="B127" s="78"/>
      <c r="C127" s="80"/>
      <c r="D127" s="82"/>
      <c r="E127" s="40" t="str">
        <f>IF(ISNA(VLOOKUP(D127,TAVOITTEET!B$2:D$12,2,FALSE)) = TRUE, "", VLOOKUP(D127,TAVOITTEET!B$2:D$12,2,FALSE))</f>
        <v/>
      </c>
      <c r="F127" s="41" t="str">
        <f>IF(ISNA(VLOOKUP(D127,TAVOITTEET!B$2:E$12,3,FALSE)) = TRUE, "", VLOOKUP(D127,TAVOITTEET!B$2:E$12,3,FALSE))</f>
        <v/>
      </c>
      <c r="G127" s="107"/>
      <c r="H127" s="85"/>
      <c r="I127" s="86"/>
      <c r="J127" s="88"/>
    </row>
    <row r="128" spans="2:10" x14ac:dyDescent="0.25">
      <c r="B128" s="78"/>
      <c r="C128" s="80"/>
      <c r="D128" s="82"/>
      <c r="E128" s="40" t="str">
        <f>IF(ISNA(VLOOKUP(D128,TAVOITTEET!B$2:D$12,2,FALSE)) = TRUE, "", VLOOKUP(D128,TAVOITTEET!B$2:D$12,2,FALSE))</f>
        <v/>
      </c>
      <c r="F128" s="41" t="str">
        <f>IF(ISNA(VLOOKUP(D128,TAVOITTEET!B$2:E$12,3,FALSE)) = TRUE, "", VLOOKUP(D128,TAVOITTEET!B$2:E$12,3,FALSE))</f>
        <v/>
      </c>
      <c r="G128" s="107"/>
      <c r="H128" s="85"/>
      <c r="I128" s="86"/>
      <c r="J128" s="88"/>
    </row>
    <row r="129" spans="2:10" x14ac:dyDescent="0.25">
      <c r="B129" s="78"/>
      <c r="C129" s="80"/>
      <c r="D129" s="82"/>
      <c r="E129" s="40" t="str">
        <f>IF(ISNA(VLOOKUP(D129,TAVOITTEET!B$2:D$12,2,FALSE)) = TRUE, "", VLOOKUP(D129,TAVOITTEET!B$2:D$12,2,FALSE))</f>
        <v/>
      </c>
      <c r="F129" s="41" t="str">
        <f>IF(ISNA(VLOOKUP(D129,TAVOITTEET!B$2:E$12,3,FALSE)) = TRUE, "", VLOOKUP(D129,TAVOITTEET!B$2:E$12,3,FALSE))</f>
        <v/>
      </c>
      <c r="G129" s="107"/>
      <c r="H129" s="85"/>
      <c r="I129" s="86"/>
      <c r="J129" s="88"/>
    </row>
    <row r="130" spans="2:10" x14ac:dyDescent="0.25">
      <c r="B130" s="78"/>
      <c r="C130" s="80"/>
      <c r="D130" s="82"/>
      <c r="E130" s="40" t="str">
        <f>IF(ISNA(VLOOKUP(D130,TAVOITTEET!B$2:D$12,2,FALSE)) = TRUE, "", VLOOKUP(D130,TAVOITTEET!B$2:D$12,2,FALSE))</f>
        <v/>
      </c>
      <c r="F130" s="41" t="str">
        <f>IF(ISNA(VLOOKUP(D130,TAVOITTEET!B$2:E$12,3,FALSE)) = TRUE, "", VLOOKUP(D130,TAVOITTEET!B$2:E$12,3,FALSE))</f>
        <v/>
      </c>
      <c r="G130" s="107"/>
      <c r="H130" s="85"/>
      <c r="I130" s="86"/>
      <c r="J130" s="88"/>
    </row>
    <row r="131" spans="2:10" x14ac:dyDescent="0.25">
      <c r="B131" s="78"/>
      <c r="C131" s="80"/>
      <c r="D131" s="82"/>
      <c r="E131" s="40" t="str">
        <f>IF(ISNA(VLOOKUP(D131,TAVOITTEET!B$2:D$12,2,FALSE)) = TRUE, "", VLOOKUP(D131,TAVOITTEET!B$2:D$12,2,FALSE))</f>
        <v/>
      </c>
      <c r="F131" s="41" t="str">
        <f>IF(ISNA(VLOOKUP(D131,TAVOITTEET!B$2:E$12,3,FALSE)) = TRUE, "", VLOOKUP(D131,TAVOITTEET!B$2:E$12,3,FALSE))</f>
        <v/>
      </c>
      <c r="G131" s="107"/>
      <c r="H131" s="85"/>
      <c r="I131" s="86"/>
      <c r="J131" s="88"/>
    </row>
    <row r="132" spans="2:10" x14ac:dyDescent="0.25">
      <c r="B132" s="78"/>
      <c r="C132" s="80"/>
      <c r="D132" s="82"/>
      <c r="E132" s="40" t="str">
        <f>IF(ISNA(VLOOKUP(D132,TAVOITTEET!B$2:D$12,2,FALSE)) = TRUE, "", VLOOKUP(D132,TAVOITTEET!B$2:D$12,2,FALSE))</f>
        <v/>
      </c>
      <c r="F132" s="41" t="str">
        <f>IF(ISNA(VLOOKUP(D132,TAVOITTEET!B$2:E$12,3,FALSE)) = TRUE, "", VLOOKUP(D132,TAVOITTEET!B$2:E$12,3,FALSE))</f>
        <v/>
      </c>
      <c r="G132" s="107"/>
      <c r="H132" s="85"/>
      <c r="I132" s="86"/>
      <c r="J132" s="88"/>
    </row>
    <row r="133" spans="2:10" x14ac:dyDescent="0.25">
      <c r="B133" s="78"/>
      <c r="C133" s="80"/>
      <c r="D133" s="82"/>
      <c r="E133" s="40" t="str">
        <f>IF(ISNA(VLOOKUP(D133,TAVOITTEET!B$2:D$12,2,FALSE)) = TRUE, "", VLOOKUP(D133,TAVOITTEET!B$2:D$12,2,FALSE))</f>
        <v/>
      </c>
      <c r="F133" s="41" t="str">
        <f>IF(ISNA(VLOOKUP(D133,TAVOITTEET!B$2:E$12,3,FALSE)) = TRUE, "", VLOOKUP(D133,TAVOITTEET!B$2:E$12,3,FALSE))</f>
        <v/>
      </c>
      <c r="G133" s="107"/>
      <c r="H133" s="85"/>
      <c r="I133" s="86"/>
      <c r="J133" s="88"/>
    </row>
    <row r="134" spans="2:10" x14ac:dyDescent="0.25">
      <c r="B134" s="78"/>
      <c r="C134" s="80"/>
      <c r="D134" s="82"/>
      <c r="E134" s="40" t="str">
        <f>IF(ISNA(VLOOKUP(D134,TAVOITTEET!B$2:D$12,2,FALSE)) = TRUE, "", VLOOKUP(D134,TAVOITTEET!B$2:D$12,2,FALSE))</f>
        <v/>
      </c>
      <c r="F134" s="41" t="str">
        <f>IF(ISNA(VLOOKUP(D134,TAVOITTEET!B$2:E$12,3,FALSE)) = TRUE, "", VLOOKUP(D134,TAVOITTEET!B$2:E$12,3,FALSE))</f>
        <v/>
      </c>
      <c r="G134" s="107"/>
      <c r="H134" s="85"/>
      <c r="I134" s="86"/>
      <c r="J134" s="88"/>
    </row>
    <row r="135" spans="2:10" x14ac:dyDescent="0.25">
      <c r="B135" s="78"/>
      <c r="C135" s="80"/>
      <c r="D135" s="82"/>
      <c r="E135" s="40" t="str">
        <f>IF(ISNA(VLOOKUP(D135,TAVOITTEET!B$2:D$12,2,FALSE)) = TRUE, "", VLOOKUP(D135,TAVOITTEET!B$2:D$12,2,FALSE))</f>
        <v/>
      </c>
      <c r="F135" s="41" t="str">
        <f>IF(ISNA(VLOOKUP(D135,TAVOITTEET!B$2:E$12,3,FALSE)) = TRUE, "", VLOOKUP(D135,TAVOITTEET!B$2:E$12,3,FALSE))</f>
        <v/>
      </c>
      <c r="G135" s="107"/>
      <c r="H135" s="85"/>
      <c r="I135" s="86"/>
      <c r="J135" s="88"/>
    </row>
    <row r="136" spans="2:10" x14ac:dyDescent="0.25">
      <c r="B136" s="78"/>
      <c r="C136" s="80"/>
      <c r="D136" s="82"/>
      <c r="E136" s="40" t="str">
        <f>IF(ISNA(VLOOKUP(D136,TAVOITTEET!B$2:D$12,2,FALSE)) = TRUE, "", VLOOKUP(D136,TAVOITTEET!B$2:D$12,2,FALSE))</f>
        <v/>
      </c>
      <c r="F136" s="41" t="str">
        <f>IF(ISNA(VLOOKUP(D136,TAVOITTEET!B$2:E$12,3,FALSE)) = TRUE, "", VLOOKUP(D136,TAVOITTEET!B$2:E$12,3,FALSE))</f>
        <v/>
      </c>
      <c r="G136" s="107"/>
      <c r="H136" s="85"/>
      <c r="I136" s="86"/>
      <c r="J136" s="88"/>
    </row>
    <row r="137" spans="2:10" x14ac:dyDescent="0.25">
      <c r="B137" s="78"/>
      <c r="C137" s="80"/>
      <c r="D137" s="82"/>
      <c r="E137" s="40" t="str">
        <f>IF(ISNA(VLOOKUP(D137,TAVOITTEET!B$2:D$12,2,FALSE)) = TRUE, "", VLOOKUP(D137,TAVOITTEET!B$2:D$12,2,FALSE))</f>
        <v/>
      </c>
      <c r="F137" s="41" t="str">
        <f>IF(ISNA(VLOOKUP(D137,TAVOITTEET!B$2:E$12,3,FALSE)) = TRUE, "", VLOOKUP(D137,TAVOITTEET!B$2:E$12,3,FALSE))</f>
        <v/>
      </c>
      <c r="G137" s="107"/>
      <c r="H137" s="85"/>
      <c r="I137" s="86"/>
      <c r="J137" s="88"/>
    </row>
    <row r="138" spans="2:10" x14ac:dyDescent="0.25">
      <c r="B138" s="78"/>
      <c r="C138" s="80"/>
      <c r="D138" s="82"/>
      <c r="E138" s="40" t="str">
        <f>IF(ISNA(VLOOKUP(D138,TAVOITTEET!B$2:D$12,2,FALSE)) = TRUE, "", VLOOKUP(D138,TAVOITTEET!B$2:D$12,2,FALSE))</f>
        <v/>
      </c>
      <c r="F138" s="41" t="str">
        <f>IF(ISNA(VLOOKUP(D138,TAVOITTEET!B$2:E$12,3,FALSE)) = TRUE, "", VLOOKUP(D138,TAVOITTEET!B$2:E$12,3,FALSE))</f>
        <v/>
      </c>
      <c r="G138" s="107"/>
      <c r="H138" s="85"/>
      <c r="I138" s="86"/>
      <c r="J138" s="88"/>
    </row>
    <row r="139" spans="2:10" x14ac:dyDescent="0.25">
      <c r="B139" s="78"/>
      <c r="C139" s="80"/>
      <c r="D139" s="82"/>
      <c r="E139" s="40" t="str">
        <f>IF(ISNA(VLOOKUP(D139,TAVOITTEET!B$2:D$12,2,FALSE)) = TRUE, "", VLOOKUP(D139,TAVOITTEET!B$2:D$12,2,FALSE))</f>
        <v/>
      </c>
      <c r="F139" s="41" t="str">
        <f>IF(ISNA(VLOOKUP(D139,TAVOITTEET!B$2:E$12,3,FALSE)) = TRUE, "", VLOOKUP(D139,TAVOITTEET!B$2:E$12,3,FALSE))</f>
        <v/>
      </c>
      <c r="G139" s="107"/>
      <c r="H139" s="85"/>
      <c r="I139" s="86"/>
      <c r="J139" s="88"/>
    </row>
    <row r="140" spans="2:10" x14ac:dyDescent="0.25">
      <c r="B140" s="78"/>
      <c r="C140" s="80"/>
      <c r="D140" s="82"/>
      <c r="E140" s="40" t="str">
        <f>IF(ISNA(VLOOKUP(D140,TAVOITTEET!B$2:D$12,2,FALSE)) = TRUE, "", VLOOKUP(D140,TAVOITTEET!B$2:D$12,2,FALSE))</f>
        <v/>
      </c>
      <c r="F140" s="41" t="str">
        <f>IF(ISNA(VLOOKUP(D140,TAVOITTEET!B$2:E$12,3,FALSE)) = TRUE, "", VLOOKUP(D140,TAVOITTEET!B$2:E$12,3,FALSE))</f>
        <v/>
      </c>
      <c r="G140" s="107"/>
      <c r="H140" s="85"/>
      <c r="I140" s="86"/>
      <c r="J140" s="88"/>
    </row>
    <row r="141" spans="2:10" x14ac:dyDescent="0.25">
      <c r="B141" s="78"/>
      <c r="C141" s="80"/>
      <c r="D141" s="82"/>
      <c r="E141" s="40" t="str">
        <f>IF(ISNA(VLOOKUP(D141,TAVOITTEET!B$2:D$12,2,FALSE)) = TRUE, "", VLOOKUP(D141,TAVOITTEET!B$2:D$12,2,FALSE))</f>
        <v/>
      </c>
      <c r="F141" s="41" t="str">
        <f>IF(ISNA(VLOOKUP(D141,TAVOITTEET!B$2:E$12,3,FALSE)) = TRUE, "", VLOOKUP(D141,TAVOITTEET!B$2:E$12,3,FALSE))</f>
        <v/>
      </c>
      <c r="G141" s="107"/>
      <c r="H141" s="85"/>
      <c r="I141" s="86"/>
      <c r="J141" s="88"/>
    </row>
    <row r="142" spans="2:10" x14ac:dyDescent="0.25">
      <c r="B142" s="78"/>
      <c r="C142" s="80"/>
      <c r="D142" s="82"/>
      <c r="E142" s="40" t="str">
        <f>IF(ISNA(VLOOKUP(D142,TAVOITTEET!B$2:D$12,2,FALSE)) = TRUE, "", VLOOKUP(D142,TAVOITTEET!B$2:D$12,2,FALSE))</f>
        <v/>
      </c>
      <c r="F142" s="41" t="str">
        <f>IF(ISNA(VLOOKUP(D142,TAVOITTEET!B$2:E$12,3,FALSE)) = TRUE, "", VLOOKUP(D142,TAVOITTEET!B$2:E$12,3,FALSE))</f>
        <v/>
      </c>
      <c r="G142" s="107"/>
      <c r="H142" s="85"/>
      <c r="I142" s="86"/>
      <c r="J142" s="88"/>
    </row>
    <row r="143" spans="2:10" x14ac:dyDescent="0.25">
      <c r="B143" s="78"/>
      <c r="C143" s="80"/>
      <c r="D143" s="82"/>
      <c r="E143" s="40" t="str">
        <f>IF(ISNA(VLOOKUP(D143,TAVOITTEET!B$2:D$12,2,FALSE)) = TRUE, "", VLOOKUP(D143,TAVOITTEET!B$2:D$12,2,FALSE))</f>
        <v/>
      </c>
      <c r="F143" s="41" t="str">
        <f>IF(ISNA(VLOOKUP(D143,TAVOITTEET!B$2:E$12,3,FALSE)) = TRUE, "", VLOOKUP(D143,TAVOITTEET!B$2:E$12,3,FALSE))</f>
        <v/>
      </c>
      <c r="G143" s="107"/>
      <c r="H143" s="85"/>
      <c r="I143" s="86"/>
      <c r="J143" s="88"/>
    </row>
    <row r="144" spans="2:10" x14ac:dyDescent="0.25">
      <c r="B144" s="78"/>
      <c r="C144" s="80"/>
      <c r="D144" s="82"/>
      <c r="E144" s="40" t="str">
        <f>IF(ISNA(VLOOKUP(D144,TAVOITTEET!B$2:D$12,2,FALSE)) = TRUE, "", VLOOKUP(D144,TAVOITTEET!B$2:D$12,2,FALSE))</f>
        <v/>
      </c>
      <c r="F144" s="41" t="str">
        <f>IF(ISNA(VLOOKUP(D144,TAVOITTEET!B$2:E$12,3,FALSE)) = TRUE, "", VLOOKUP(D144,TAVOITTEET!B$2:E$12,3,FALSE))</f>
        <v/>
      </c>
      <c r="G144" s="107"/>
      <c r="H144" s="85"/>
      <c r="I144" s="86"/>
      <c r="J144" s="88"/>
    </row>
    <row r="145" spans="2:10" x14ac:dyDescent="0.25">
      <c r="B145" s="78"/>
      <c r="C145" s="80"/>
      <c r="D145" s="82"/>
      <c r="E145" s="40" t="str">
        <f>IF(ISNA(VLOOKUP(D145,TAVOITTEET!B$2:D$12,2,FALSE)) = TRUE, "", VLOOKUP(D145,TAVOITTEET!B$2:D$12,2,FALSE))</f>
        <v/>
      </c>
      <c r="F145" s="41" t="str">
        <f>IF(ISNA(VLOOKUP(D145,TAVOITTEET!B$2:E$12,3,FALSE)) = TRUE, "", VLOOKUP(D145,TAVOITTEET!B$2:E$12,3,FALSE))</f>
        <v/>
      </c>
      <c r="G145" s="107"/>
      <c r="H145" s="85"/>
      <c r="I145" s="86"/>
      <c r="J145" s="88"/>
    </row>
    <row r="146" spans="2:10" x14ac:dyDescent="0.25">
      <c r="B146" s="78"/>
      <c r="C146" s="80"/>
      <c r="D146" s="82"/>
      <c r="E146" s="40" t="str">
        <f>IF(ISNA(VLOOKUP(D146,TAVOITTEET!B$2:D$12,2,FALSE)) = TRUE, "", VLOOKUP(D146,TAVOITTEET!B$2:D$12,2,FALSE))</f>
        <v/>
      </c>
      <c r="F146" s="41" t="str">
        <f>IF(ISNA(VLOOKUP(D146,TAVOITTEET!B$2:E$12,3,FALSE)) = TRUE, "", VLOOKUP(D146,TAVOITTEET!B$2:E$12,3,FALSE))</f>
        <v/>
      </c>
      <c r="G146" s="107"/>
      <c r="H146" s="85"/>
      <c r="I146" s="86"/>
      <c r="J146" s="88"/>
    </row>
    <row r="147" spans="2:10" x14ac:dyDescent="0.25">
      <c r="B147" s="78"/>
      <c r="C147" s="80"/>
      <c r="D147" s="82"/>
      <c r="E147" s="40" t="str">
        <f>IF(ISNA(VLOOKUP(D147,TAVOITTEET!B$2:D$12,2,FALSE)) = TRUE, "", VLOOKUP(D147,TAVOITTEET!B$2:D$12,2,FALSE))</f>
        <v/>
      </c>
      <c r="F147" s="41" t="str">
        <f>IF(ISNA(VLOOKUP(D147,TAVOITTEET!B$2:E$12,3,FALSE)) = TRUE, "", VLOOKUP(D147,TAVOITTEET!B$2:E$12,3,FALSE))</f>
        <v/>
      </c>
      <c r="G147" s="107"/>
      <c r="H147" s="85"/>
      <c r="I147" s="86"/>
      <c r="J147" s="88"/>
    </row>
    <row r="148" spans="2:10" x14ac:dyDescent="0.25">
      <c r="B148" s="78"/>
      <c r="C148" s="80"/>
      <c r="D148" s="82"/>
      <c r="E148" s="40" t="str">
        <f>IF(ISNA(VLOOKUP(D148,TAVOITTEET!B$2:D$12,2,FALSE)) = TRUE, "", VLOOKUP(D148,TAVOITTEET!B$2:D$12,2,FALSE))</f>
        <v/>
      </c>
      <c r="F148" s="41" t="str">
        <f>IF(ISNA(VLOOKUP(D148,TAVOITTEET!B$2:E$12,3,FALSE)) = TRUE, "", VLOOKUP(D148,TAVOITTEET!B$2:E$12,3,FALSE))</f>
        <v/>
      </c>
      <c r="G148" s="107"/>
      <c r="H148" s="85"/>
      <c r="I148" s="86"/>
      <c r="J148" s="88"/>
    </row>
    <row r="149" spans="2:10" x14ac:dyDescent="0.25">
      <c r="B149" s="78"/>
      <c r="C149" s="80"/>
      <c r="D149" s="82"/>
      <c r="E149" s="40" t="str">
        <f>IF(ISNA(VLOOKUP(D149,TAVOITTEET!B$2:D$12,2,FALSE)) = TRUE, "", VLOOKUP(D149,TAVOITTEET!B$2:D$12,2,FALSE))</f>
        <v/>
      </c>
      <c r="F149" s="41" t="str">
        <f>IF(ISNA(VLOOKUP(D149,TAVOITTEET!B$2:E$12,3,FALSE)) = TRUE, "", VLOOKUP(D149,TAVOITTEET!B$2:E$12,3,FALSE))</f>
        <v/>
      </c>
      <c r="G149" s="107"/>
      <c r="H149" s="85"/>
      <c r="I149" s="86"/>
      <c r="J149" s="88"/>
    </row>
    <row r="150" spans="2:10" x14ac:dyDescent="0.25">
      <c r="B150" s="78"/>
      <c r="C150" s="80"/>
      <c r="D150" s="82"/>
      <c r="E150" s="40" t="str">
        <f>IF(ISNA(VLOOKUP(D150,TAVOITTEET!B$2:D$12,2,FALSE)) = TRUE, "", VLOOKUP(D150,TAVOITTEET!B$2:D$12,2,FALSE))</f>
        <v/>
      </c>
      <c r="F150" s="41" t="str">
        <f>IF(ISNA(VLOOKUP(D150,TAVOITTEET!B$2:E$12,3,FALSE)) = TRUE, "", VLOOKUP(D150,TAVOITTEET!B$2:E$12,3,FALSE))</f>
        <v/>
      </c>
      <c r="G150" s="107"/>
      <c r="H150" s="85"/>
      <c r="I150" s="86"/>
      <c r="J150" s="88"/>
    </row>
    <row r="151" spans="2:10" x14ac:dyDescent="0.25">
      <c r="B151" s="78"/>
      <c r="C151" s="80"/>
      <c r="D151" s="82"/>
      <c r="E151" s="40" t="str">
        <f>IF(ISNA(VLOOKUP(D151,TAVOITTEET!B$2:D$12,2,FALSE)) = TRUE, "", VLOOKUP(D151,TAVOITTEET!B$2:D$12,2,FALSE))</f>
        <v/>
      </c>
      <c r="F151" s="41" t="str">
        <f>IF(ISNA(VLOOKUP(D151,TAVOITTEET!B$2:E$12,3,FALSE)) = TRUE, "", VLOOKUP(D151,TAVOITTEET!B$2:E$12,3,FALSE))</f>
        <v/>
      </c>
      <c r="G151" s="107"/>
      <c r="H151" s="85"/>
      <c r="I151" s="86"/>
      <c r="J151" s="88"/>
    </row>
    <row r="152" spans="2:10" x14ac:dyDescent="0.25">
      <c r="B152" s="78"/>
      <c r="C152" s="80"/>
      <c r="D152" s="82"/>
      <c r="E152" s="40" t="str">
        <f>IF(ISNA(VLOOKUP(D152,TAVOITTEET!B$2:D$12,2,FALSE)) = TRUE, "", VLOOKUP(D152,TAVOITTEET!B$2:D$12,2,FALSE))</f>
        <v/>
      </c>
      <c r="F152" s="41" t="str">
        <f>IF(ISNA(VLOOKUP(D152,TAVOITTEET!B$2:E$12,3,FALSE)) = TRUE, "", VLOOKUP(D152,TAVOITTEET!B$2:E$12,3,FALSE))</f>
        <v/>
      </c>
      <c r="G152" s="107"/>
      <c r="H152" s="85"/>
      <c r="I152" s="86"/>
      <c r="J152" s="88"/>
    </row>
    <row r="153" spans="2:10" x14ac:dyDescent="0.25">
      <c r="B153" s="78"/>
      <c r="C153" s="80"/>
      <c r="D153" s="82"/>
      <c r="E153" s="40" t="str">
        <f>IF(ISNA(VLOOKUP(D153,TAVOITTEET!B$2:D$12,2,FALSE)) = TRUE, "", VLOOKUP(D153,TAVOITTEET!B$2:D$12,2,FALSE))</f>
        <v/>
      </c>
      <c r="F153" s="41" t="str">
        <f>IF(ISNA(VLOOKUP(D153,TAVOITTEET!B$2:E$12,3,FALSE)) = TRUE, "", VLOOKUP(D153,TAVOITTEET!B$2:E$12,3,FALSE))</f>
        <v/>
      </c>
      <c r="G153" s="107"/>
      <c r="H153" s="85"/>
      <c r="I153" s="86"/>
      <c r="J153" s="88"/>
    </row>
    <row r="154" spans="2:10" x14ac:dyDescent="0.25">
      <c r="B154" s="78"/>
      <c r="C154" s="80"/>
      <c r="D154" s="82"/>
      <c r="E154" s="40" t="str">
        <f>IF(ISNA(VLOOKUP(D154,TAVOITTEET!B$2:D$12,2,FALSE)) = TRUE, "", VLOOKUP(D154,TAVOITTEET!B$2:D$12,2,FALSE))</f>
        <v/>
      </c>
      <c r="F154" s="41" t="str">
        <f>IF(ISNA(VLOOKUP(D154,TAVOITTEET!B$2:E$12,3,FALSE)) = TRUE, "", VLOOKUP(D154,TAVOITTEET!B$2:E$12,3,FALSE))</f>
        <v/>
      </c>
      <c r="G154" s="107"/>
      <c r="H154" s="85"/>
      <c r="I154" s="86"/>
      <c r="J154" s="88"/>
    </row>
    <row r="155" spans="2:10" x14ac:dyDescent="0.25">
      <c r="B155" s="78"/>
      <c r="C155" s="80"/>
      <c r="D155" s="82"/>
      <c r="E155" s="40" t="str">
        <f>IF(ISNA(VLOOKUP(D155,TAVOITTEET!B$2:D$12,2,FALSE)) = TRUE, "", VLOOKUP(D155,TAVOITTEET!B$2:D$12,2,FALSE))</f>
        <v/>
      </c>
      <c r="F155" s="41" t="str">
        <f>IF(ISNA(VLOOKUP(D155,TAVOITTEET!B$2:E$12,3,FALSE)) = TRUE, "", VLOOKUP(D155,TAVOITTEET!B$2:E$12,3,FALSE))</f>
        <v/>
      </c>
      <c r="G155" s="107"/>
      <c r="H155" s="85"/>
      <c r="I155" s="86"/>
      <c r="J155" s="88"/>
    </row>
    <row r="156" spans="2:10" x14ac:dyDescent="0.25">
      <c r="B156" s="78"/>
      <c r="C156" s="80"/>
      <c r="D156" s="82"/>
      <c r="E156" s="40" t="str">
        <f>IF(ISNA(VLOOKUP(D156,TAVOITTEET!B$2:D$12,2,FALSE)) = TRUE, "", VLOOKUP(D156,TAVOITTEET!B$2:D$12,2,FALSE))</f>
        <v/>
      </c>
      <c r="F156" s="41" t="str">
        <f>IF(ISNA(VLOOKUP(D156,TAVOITTEET!B$2:E$12,3,FALSE)) = TRUE, "", VLOOKUP(D156,TAVOITTEET!B$2:E$12,3,FALSE))</f>
        <v/>
      </c>
      <c r="G156" s="107"/>
      <c r="H156" s="85"/>
      <c r="I156" s="86"/>
      <c r="J156" s="88"/>
    </row>
    <row r="157" spans="2:10" x14ac:dyDescent="0.25">
      <c r="B157" s="78"/>
      <c r="C157" s="80"/>
      <c r="D157" s="82"/>
      <c r="E157" s="40" t="str">
        <f>IF(ISNA(VLOOKUP(D157,TAVOITTEET!B$2:D$12,2,FALSE)) = TRUE, "", VLOOKUP(D157,TAVOITTEET!B$2:D$12,2,FALSE))</f>
        <v/>
      </c>
      <c r="F157" s="41" t="str">
        <f>IF(ISNA(VLOOKUP(D157,TAVOITTEET!B$2:E$12,3,FALSE)) = TRUE, "", VLOOKUP(D157,TAVOITTEET!B$2:E$12,3,FALSE))</f>
        <v/>
      </c>
      <c r="G157" s="107"/>
      <c r="H157" s="85"/>
      <c r="I157" s="86"/>
      <c r="J157" s="88"/>
    </row>
    <row r="158" spans="2:10" x14ac:dyDescent="0.25">
      <c r="B158" s="78"/>
      <c r="C158" s="80"/>
      <c r="D158" s="82"/>
      <c r="E158" s="40" t="str">
        <f>IF(ISNA(VLOOKUP(D158,TAVOITTEET!B$2:D$12,2,FALSE)) = TRUE, "", VLOOKUP(D158,TAVOITTEET!B$2:D$12,2,FALSE))</f>
        <v/>
      </c>
      <c r="F158" s="41" t="str">
        <f>IF(ISNA(VLOOKUP(D158,TAVOITTEET!B$2:E$12,3,FALSE)) = TRUE, "", VLOOKUP(D158,TAVOITTEET!B$2:E$12,3,FALSE))</f>
        <v/>
      </c>
      <c r="G158" s="107"/>
      <c r="H158" s="85"/>
      <c r="I158" s="86"/>
      <c r="J158" s="88"/>
    </row>
    <row r="159" spans="2:10" x14ac:dyDescent="0.25">
      <c r="B159" s="78"/>
      <c r="C159" s="80"/>
      <c r="D159" s="82"/>
      <c r="E159" s="40" t="str">
        <f>IF(ISNA(VLOOKUP(D159,TAVOITTEET!B$2:D$12,2,FALSE)) = TRUE, "", VLOOKUP(D159,TAVOITTEET!B$2:D$12,2,FALSE))</f>
        <v/>
      </c>
      <c r="F159" s="41" t="str">
        <f>IF(ISNA(VLOOKUP(D159,TAVOITTEET!B$2:E$12,3,FALSE)) = TRUE, "", VLOOKUP(D159,TAVOITTEET!B$2:E$12,3,FALSE))</f>
        <v/>
      </c>
      <c r="G159" s="107"/>
      <c r="H159" s="85"/>
      <c r="I159" s="86"/>
      <c r="J159" s="88"/>
    </row>
    <row r="160" spans="2:10" x14ac:dyDescent="0.25">
      <c r="B160" s="78"/>
      <c r="C160" s="80"/>
      <c r="D160" s="82"/>
      <c r="E160" s="40" t="str">
        <f>IF(ISNA(VLOOKUP(D160,TAVOITTEET!B$2:D$12,2,FALSE)) = TRUE, "", VLOOKUP(D160,TAVOITTEET!B$2:D$12,2,FALSE))</f>
        <v/>
      </c>
      <c r="F160" s="41" t="str">
        <f>IF(ISNA(VLOOKUP(D160,TAVOITTEET!B$2:E$12,3,FALSE)) = TRUE, "", VLOOKUP(D160,TAVOITTEET!B$2:E$12,3,FALSE))</f>
        <v/>
      </c>
      <c r="G160" s="107"/>
      <c r="H160" s="85"/>
      <c r="I160" s="86"/>
      <c r="J160" s="88"/>
    </row>
    <row r="161" spans="2:10" x14ac:dyDescent="0.25">
      <c r="B161" s="78"/>
      <c r="C161" s="80"/>
      <c r="D161" s="82"/>
      <c r="E161" s="40" t="str">
        <f>IF(ISNA(VLOOKUP(D161,TAVOITTEET!B$2:D$12,2,FALSE)) = TRUE, "", VLOOKUP(D161,TAVOITTEET!B$2:D$12,2,FALSE))</f>
        <v/>
      </c>
      <c r="F161" s="41" t="str">
        <f>IF(ISNA(VLOOKUP(D161,TAVOITTEET!B$2:E$12,3,FALSE)) = TRUE, "", VLOOKUP(D161,TAVOITTEET!B$2:E$12,3,FALSE))</f>
        <v/>
      </c>
      <c r="G161" s="107"/>
      <c r="H161" s="85"/>
      <c r="I161" s="86"/>
      <c r="J161" s="88"/>
    </row>
    <row r="162" spans="2:10" x14ac:dyDescent="0.25">
      <c r="B162" s="78"/>
      <c r="C162" s="80"/>
      <c r="D162" s="82"/>
      <c r="E162" s="40" t="str">
        <f>IF(ISNA(VLOOKUP(D162,TAVOITTEET!B$2:D$12,2,FALSE)) = TRUE, "", VLOOKUP(D162,TAVOITTEET!B$2:D$12,2,FALSE))</f>
        <v/>
      </c>
      <c r="F162" s="41" t="str">
        <f>IF(ISNA(VLOOKUP(D162,TAVOITTEET!B$2:E$12,3,FALSE)) = TRUE, "", VLOOKUP(D162,TAVOITTEET!B$2:E$12,3,FALSE))</f>
        <v/>
      </c>
      <c r="G162" s="107"/>
      <c r="H162" s="85"/>
      <c r="I162" s="86"/>
      <c r="J162" s="88"/>
    </row>
    <row r="163" spans="2:10" x14ac:dyDescent="0.25">
      <c r="B163" s="78"/>
      <c r="C163" s="80"/>
      <c r="D163" s="82"/>
      <c r="E163" s="40" t="str">
        <f>IF(ISNA(VLOOKUP(D163,TAVOITTEET!B$2:D$12,2,FALSE)) = TRUE, "", VLOOKUP(D163,TAVOITTEET!B$2:D$12,2,FALSE))</f>
        <v/>
      </c>
      <c r="F163" s="41" t="str">
        <f>IF(ISNA(VLOOKUP(D163,TAVOITTEET!B$2:E$12,3,FALSE)) = TRUE, "", VLOOKUP(D163,TAVOITTEET!B$2:E$12,3,FALSE))</f>
        <v/>
      </c>
      <c r="G163" s="107"/>
      <c r="H163" s="85"/>
      <c r="I163" s="86"/>
      <c r="J163" s="88"/>
    </row>
    <row r="164" spans="2:10" x14ac:dyDescent="0.25">
      <c r="B164" s="78"/>
      <c r="C164" s="80"/>
      <c r="D164" s="82"/>
      <c r="E164" s="40" t="str">
        <f>IF(ISNA(VLOOKUP(D164,TAVOITTEET!B$2:D$12,2,FALSE)) = TRUE, "", VLOOKUP(D164,TAVOITTEET!B$2:D$12,2,FALSE))</f>
        <v/>
      </c>
      <c r="F164" s="41" t="str">
        <f>IF(ISNA(VLOOKUP(D164,TAVOITTEET!B$2:E$12,3,FALSE)) = TRUE, "", VLOOKUP(D164,TAVOITTEET!B$2:E$12,3,FALSE))</f>
        <v/>
      </c>
      <c r="G164" s="107"/>
      <c r="H164" s="85"/>
      <c r="I164" s="86"/>
      <c r="J164" s="88"/>
    </row>
    <row r="165" spans="2:10" x14ac:dyDescent="0.25">
      <c r="B165" s="78"/>
      <c r="C165" s="80"/>
      <c r="D165" s="82"/>
      <c r="E165" s="40" t="str">
        <f>IF(ISNA(VLOOKUP(D165,TAVOITTEET!B$2:D$12,2,FALSE)) = TRUE, "", VLOOKUP(D165,TAVOITTEET!B$2:D$12,2,FALSE))</f>
        <v/>
      </c>
      <c r="F165" s="41" t="str">
        <f>IF(ISNA(VLOOKUP(D165,TAVOITTEET!B$2:E$12,3,FALSE)) = TRUE, "", VLOOKUP(D165,TAVOITTEET!B$2:E$12,3,FALSE))</f>
        <v/>
      </c>
      <c r="G165" s="107"/>
      <c r="H165" s="85"/>
      <c r="I165" s="86"/>
      <c r="J165" s="88"/>
    </row>
    <row r="166" spans="2:10" x14ac:dyDescent="0.25">
      <c r="B166" s="78"/>
      <c r="C166" s="80"/>
      <c r="D166" s="82"/>
      <c r="E166" s="40" t="str">
        <f>IF(ISNA(VLOOKUP(D166,TAVOITTEET!B$2:D$12,2,FALSE)) = TRUE, "", VLOOKUP(D166,TAVOITTEET!B$2:D$12,2,FALSE))</f>
        <v/>
      </c>
      <c r="F166" s="41" t="str">
        <f>IF(ISNA(VLOOKUP(D166,TAVOITTEET!B$2:E$12,3,FALSE)) = TRUE, "", VLOOKUP(D166,TAVOITTEET!B$2:E$12,3,FALSE))</f>
        <v/>
      </c>
      <c r="G166" s="107"/>
      <c r="H166" s="85"/>
      <c r="I166" s="86"/>
      <c r="J166" s="88"/>
    </row>
    <row r="167" spans="2:10" x14ac:dyDescent="0.25">
      <c r="B167" s="78"/>
      <c r="C167" s="80"/>
      <c r="D167" s="82"/>
      <c r="E167" s="40" t="str">
        <f>IF(ISNA(VLOOKUP(D167,TAVOITTEET!B$2:D$12,2,FALSE)) = TRUE, "", VLOOKUP(D167,TAVOITTEET!B$2:D$12,2,FALSE))</f>
        <v/>
      </c>
      <c r="F167" s="41" t="str">
        <f>IF(ISNA(VLOOKUP(D167,TAVOITTEET!B$2:E$12,3,FALSE)) = TRUE, "", VLOOKUP(D167,TAVOITTEET!B$2:E$12,3,FALSE))</f>
        <v/>
      </c>
      <c r="G167" s="107"/>
      <c r="H167" s="85"/>
      <c r="I167" s="86"/>
      <c r="J167" s="88"/>
    </row>
    <row r="168" spans="2:10" x14ac:dyDescent="0.25">
      <c r="B168" s="78"/>
      <c r="C168" s="80"/>
      <c r="D168" s="82"/>
      <c r="E168" s="40" t="str">
        <f>IF(ISNA(VLOOKUP(D168,TAVOITTEET!B$2:D$12,2,FALSE)) = TRUE, "", VLOOKUP(D168,TAVOITTEET!B$2:D$12,2,FALSE))</f>
        <v/>
      </c>
      <c r="F168" s="41" t="str">
        <f>IF(ISNA(VLOOKUP(D168,TAVOITTEET!B$2:E$12,3,FALSE)) = TRUE, "", VLOOKUP(D168,TAVOITTEET!B$2:E$12,3,FALSE))</f>
        <v/>
      </c>
      <c r="G168" s="107"/>
      <c r="H168" s="85"/>
      <c r="I168" s="86"/>
      <c r="J168" s="88"/>
    </row>
    <row r="169" spans="2:10" x14ac:dyDescent="0.25">
      <c r="B169" s="78"/>
      <c r="C169" s="80"/>
      <c r="D169" s="82"/>
      <c r="E169" s="40" t="str">
        <f>IF(ISNA(VLOOKUP(D169,TAVOITTEET!B$2:D$12,2,FALSE)) = TRUE, "", VLOOKUP(D169,TAVOITTEET!B$2:D$12,2,FALSE))</f>
        <v/>
      </c>
      <c r="F169" s="41" t="str">
        <f>IF(ISNA(VLOOKUP(D169,TAVOITTEET!B$2:E$12,3,FALSE)) = TRUE, "", VLOOKUP(D169,TAVOITTEET!B$2:E$12,3,FALSE))</f>
        <v/>
      </c>
      <c r="G169" s="107"/>
      <c r="H169" s="85"/>
      <c r="I169" s="86"/>
      <c r="J169" s="88"/>
    </row>
    <row r="170" spans="2:10" x14ac:dyDescent="0.25">
      <c r="B170" s="78"/>
      <c r="C170" s="80"/>
      <c r="D170" s="82"/>
      <c r="E170" s="40" t="str">
        <f>IF(ISNA(VLOOKUP(D170,TAVOITTEET!B$2:D$12,2,FALSE)) = TRUE, "", VLOOKUP(D170,TAVOITTEET!B$2:D$12,2,FALSE))</f>
        <v/>
      </c>
      <c r="F170" s="41" t="str">
        <f>IF(ISNA(VLOOKUP(D170,TAVOITTEET!B$2:E$12,3,FALSE)) = TRUE, "", VLOOKUP(D170,TAVOITTEET!B$2:E$12,3,FALSE))</f>
        <v/>
      </c>
      <c r="G170" s="107"/>
      <c r="H170" s="85"/>
      <c r="I170" s="86"/>
      <c r="J170" s="88"/>
    </row>
    <row r="171" spans="2:10" x14ac:dyDescent="0.25">
      <c r="B171" s="78"/>
      <c r="C171" s="80"/>
      <c r="D171" s="82"/>
      <c r="E171" s="40" t="str">
        <f>IF(ISNA(VLOOKUP(D171,TAVOITTEET!B$2:D$12,2,FALSE)) = TRUE, "", VLOOKUP(D171,TAVOITTEET!B$2:D$12,2,FALSE))</f>
        <v/>
      </c>
      <c r="F171" s="41" t="str">
        <f>IF(ISNA(VLOOKUP(D171,TAVOITTEET!B$2:E$12,3,FALSE)) = TRUE, "", VLOOKUP(D171,TAVOITTEET!B$2:E$12,3,FALSE))</f>
        <v/>
      </c>
      <c r="G171" s="107"/>
      <c r="H171" s="85"/>
      <c r="I171" s="86"/>
      <c r="J171" s="88"/>
    </row>
    <row r="172" spans="2:10" x14ac:dyDescent="0.25">
      <c r="B172" s="78"/>
      <c r="C172" s="80"/>
      <c r="D172" s="82"/>
      <c r="E172" s="40" t="str">
        <f>IF(ISNA(VLOOKUP(D172,TAVOITTEET!B$2:D$12,2,FALSE)) = TRUE, "", VLOOKUP(D172,TAVOITTEET!B$2:D$12,2,FALSE))</f>
        <v/>
      </c>
      <c r="F172" s="41" t="str">
        <f>IF(ISNA(VLOOKUP(D172,TAVOITTEET!B$2:E$12,3,FALSE)) = TRUE, "", VLOOKUP(D172,TAVOITTEET!B$2:E$12,3,FALSE))</f>
        <v/>
      </c>
      <c r="G172" s="107"/>
      <c r="H172" s="85"/>
      <c r="I172" s="86"/>
      <c r="J172" s="88"/>
    </row>
    <row r="173" spans="2:10" x14ac:dyDescent="0.25">
      <c r="B173" s="78"/>
      <c r="C173" s="80"/>
      <c r="D173" s="82"/>
      <c r="E173" s="40" t="str">
        <f>IF(ISNA(VLOOKUP(D173,TAVOITTEET!B$2:D$12,2,FALSE)) = TRUE, "", VLOOKUP(D173,TAVOITTEET!B$2:D$12,2,FALSE))</f>
        <v/>
      </c>
      <c r="F173" s="41" t="str">
        <f>IF(ISNA(VLOOKUP(D173,TAVOITTEET!B$2:E$12,3,FALSE)) = TRUE, "", VLOOKUP(D173,TAVOITTEET!B$2:E$12,3,FALSE))</f>
        <v/>
      </c>
      <c r="G173" s="107"/>
      <c r="H173" s="85"/>
      <c r="I173" s="86"/>
      <c r="J173" s="88"/>
    </row>
    <row r="174" spans="2:10" x14ac:dyDescent="0.25">
      <c r="B174" s="78"/>
      <c r="C174" s="80"/>
      <c r="D174" s="82"/>
      <c r="E174" s="40" t="str">
        <f>IF(ISNA(VLOOKUP(D174,TAVOITTEET!B$2:D$12,2,FALSE)) = TRUE, "", VLOOKUP(D174,TAVOITTEET!B$2:D$12,2,FALSE))</f>
        <v/>
      </c>
      <c r="F174" s="41" t="str">
        <f>IF(ISNA(VLOOKUP(D174,TAVOITTEET!B$2:E$12,3,FALSE)) = TRUE, "", VLOOKUP(D174,TAVOITTEET!B$2:E$12,3,FALSE))</f>
        <v/>
      </c>
      <c r="G174" s="107"/>
      <c r="H174" s="85"/>
      <c r="I174" s="86"/>
      <c r="J174" s="88"/>
    </row>
    <row r="175" spans="2:10" x14ac:dyDescent="0.25">
      <c r="B175" s="78"/>
      <c r="C175" s="80"/>
      <c r="D175" s="82"/>
      <c r="E175" s="40" t="str">
        <f>IF(ISNA(VLOOKUP(D175,TAVOITTEET!B$2:D$12,2,FALSE)) = TRUE, "", VLOOKUP(D175,TAVOITTEET!B$2:D$12,2,FALSE))</f>
        <v/>
      </c>
      <c r="F175" s="41" t="str">
        <f>IF(ISNA(VLOOKUP(D175,TAVOITTEET!B$2:E$12,3,FALSE)) = TRUE, "", VLOOKUP(D175,TAVOITTEET!B$2:E$12,3,FALSE))</f>
        <v/>
      </c>
      <c r="G175" s="107"/>
      <c r="H175" s="85"/>
      <c r="I175" s="86"/>
      <c r="J175" s="88"/>
    </row>
    <row r="176" spans="2:10" x14ac:dyDescent="0.25">
      <c r="B176" s="78"/>
      <c r="C176" s="80"/>
      <c r="D176" s="82"/>
      <c r="E176" s="40" t="str">
        <f>IF(ISNA(VLOOKUP(D176,TAVOITTEET!B$2:D$12,2,FALSE)) = TRUE, "", VLOOKUP(D176,TAVOITTEET!B$2:D$12,2,FALSE))</f>
        <v/>
      </c>
      <c r="F176" s="41" t="str">
        <f>IF(ISNA(VLOOKUP(D176,TAVOITTEET!B$2:E$12,3,FALSE)) = TRUE, "", VLOOKUP(D176,TAVOITTEET!B$2:E$12,3,FALSE))</f>
        <v/>
      </c>
      <c r="G176" s="107"/>
      <c r="H176" s="85"/>
      <c r="I176" s="86"/>
      <c r="J176" s="88"/>
    </row>
    <row r="177" spans="2:10" x14ac:dyDescent="0.25">
      <c r="B177" s="78"/>
      <c r="C177" s="80"/>
      <c r="D177" s="82"/>
      <c r="E177" s="40" t="str">
        <f>IF(ISNA(VLOOKUP(D177,TAVOITTEET!B$2:D$12,2,FALSE)) = TRUE, "", VLOOKUP(D177,TAVOITTEET!B$2:D$12,2,FALSE))</f>
        <v/>
      </c>
      <c r="F177" s="41" t="str">
        <f>IF(ISNA(VLOOKUP(D177,TAVOITTEET!B$2:E$12,3,FALSE)) = TRUE, "", VLOOKUP(D177,TAVOITTEET!B$2:E$12,3,FALSE))</f>
        <v/>
      </c>
      <c r="G177" s="107"/>
      <c r="H177" s="85"/>
      <c r="I177" s="86"/>
      <c r="J177" s="88"/>
    </row>
    <row r="178" spans="2:10" x14ac:dyDescent="0.25">
      <c r="B178" s="78"/>
      <c r="C178" s="80"/>
      <c r="D178" s="82"/>
      <c r="E178" s="40" t="str">
        <f>IF(ISNA(VLOOKUP(D178,TAVOITTEET!B$2:D$12,2,FALSE)) = TRUE, "", VLOOKUP(D178,TAVOITTEET!B$2:D$12,2,FALSE))</f>
        <v/>
      </c>
      <c r="F178" s="41" t="str">
        <f>IF(ISNA(VLOOKUP(D178,TAVOITTEET!B$2:E$12,3,FALSE)) = TRUE, "", VLOOKUP(D178,TAVOITTEET!B$2:E$12,3,FALSE))</f>
        <v/>
      </c>
      <c r="G178" s="107"/>
      <c r="H178" s="85"/>
      <c r="I178" s="86"/>
      <c r="J178" s="88"/>
    </row>
    <row r="179" spans="2:10" x14ac:dyDescent="0.25">
      <c r="B179" s="78"/>
      <c r="C179" s="80"/>
      <c r="D179" s="82"/>
      <c r="E179" s="40" t="str">
        <f>IF(ISNA(VLOOKUP(D179,TAVOITTEET!B$2:D$12,2,FALSE)) = TRUE, "", VLOOKUP(D179,TAVOITTEET!B$2:D$12,2,FALSE))</f>
        <v/>
      </c>
      <c r="F179" s="41" t="str">
        <f>IF(ISNA(VLOOKUP(D179,TAVOITTEET!B$2:E$12,3,FALSE)) = TRUE, "", VLOOKUP(D179,TAVOITTEET!B$2:E$12,3,FALSE))</f>
        <v/>
      </c>
      <c r="G179" s="107"/>
      <c r="H179" s="85"/>
      <c r="I179" s="86"/>
      <c r="J179" s="88"/>
    </row>
    <row r="180" spans="2:10" x14ac:dyDescent="0.25">
      <c r="B180" s="78"/>
      <c r="C180" s="80"/>
      <c r="D180" s="82"/>
      <c r="E180" s="40" t="str">
        <f>IF(ISNA(VLOOKUP(D180,TAVOITTEET!B$2:D$12,2,FALSE)) = TRUE, "", VLOOKUP(D180,TAVOITTEET!B$2:D$12,2,FALSE))</f>
        <v/>
      </c>
      <c r="F180" s="41" t="str">
        <f>IF(ISNA(VLOOKUP(D180,TAVOITTEET!B$2:E$12,3,FALSE)) = TRUE, "", VLOOKUP(D180,TAVOITTEET!B$2:E$12,3,FALSE))</f>
        <v/>
      </c>
      <c r="G180" s="107"/>
      <c r="H180" s="85"/>
      <c r="I180" s="86"/>
      <c r="J180" s="88"/>
    </row>
    <row r="181" spans="2:10" x14ac:dyDescent="0.25">
      <c r="B181" s="78"/>
      <c r="C181" s="80"/>
      <c r="D181" s="82"/>
      <c r="E181" s="40" t="str">
        <f>IF(ISNA(VLOOKUP(D181,TAVOITTEET!B$2:D$12,2,FALSE)) = TRUE, "", VLOOKUP(D181,TAVOITTEET!B$2:D$12,2,FALSE))</f>
        <v/>
      </c>
      <c r="F181" s="41" t="str">
        <f>IF(ISNA(VLOOKUP(D181,TAVOITTEET!B$2:E$12,3,FALSE)) = TRUE, "", VLOOKUP(D181,TAVOITTEET!B$2:E$12,3,FALSE))</f>
        <v/>
      </c>
      <c r="G181" s="107"/>
      <c r="H181" s="85"/>
      <c r="I181" s="86"/>
      <c r="J181" s="88"/>
    </row>
    <row r="182" spans="2:10" x14ac:dyDescent="0.25">
      <c r="B182" s="78"/>
      <c r="C182" s="80"/>
      <c r="D182" s="82"/>
      <c r="E182" s="40" t="str">
        <f>IF(ISNA(VLOOKUP(D182,TAVOITTEET!B$2:D$12,2,FALSE)) = TRUE, "", VLOOKUP(D182,TAVOITTEET!B$2:D$12,2,FALSE))</f>
        <v/>
      </c>
      <c r="F182" s="41" t="str">
        <f>IF(ISNA(VLOOKUP(D182,TAVOITTEET!B$2:E$12,3,FALSE)) = TRUE, "", VLOOKUP(D182,TAVOITTEET!B$2:E$12,3,FALSE))</f>
        <v/>
      </c>
      <c r="G182" s="107"/>
      <c r="H182" s="85"/>
      <c r="I182" s="86"/>
      <c r="J182" s="88"/>
    </row>
    <row r="183" spans="2:10" x14ac:dyDescent="0.25">
      <c r="B183" s="78"/>
      <c r="C183" s="80"/>
      <c r="D183" s="82"/>
      <c r="E183" s="40" t="str">
        <f>IF(ISNA(VLOOKUP(D183,TAVOITTEET!B$2:D$12,2,FALSE)) = TRUE, "", VLOOKUP(D183,TAVOITTEET!B$2:D$12,2,FALSE))</f>
        <v/>
      </c>
      <c r="F183" s="41" t="str">
        <f>IF(ISNA(VLOOKUP(D183,TAVOITTEET!B$2:E$12,3,FALSE)) = TRUE, "", VLOOKUP(D183,TAVOITTEET!B$2:E$12,3,FALSE))</f>
        <v/>
      </c>
      <c r="G183" s="107"/>
      <c r="H183" s="85"/>
      <c r="I183" s="86"/>
      <c r="J183" s="88"/>
    </row>
    <row r="184" spans="2:10" x14ac:dyDescent="0.25">
      <c r="B184" s="78"/>
      <c r="C184" s="80"/>
      <c r="D184" s="82"/>
      <c r="E184" s="40" t="str">
        <f>IF(ISNA(VLOOKUP(D184,TAVOITTEET!B$2:D$12,2,FALSE)) = TRUE, "", VLOOKUP(D184,TAVOITTEET!B$2:D$12,2,FALSE))</f>
        <v/>
      </c>
      <c r="F184" s="41" t="str">
        <f>IF(ISNA(VLOOKUP(D184,TAVOITTEET!B$2:E$12,3,FALSE)) = TRUE, "", VLOOKUP(D184,TAVOITTEET!B$2:E$12,3,FALSE))</f>
        <v/>
      </c>
      <c r="G184" s="107"/>
      <c r="H184" s="85"/>
      <c r="I184" s="86"/>
      <c r="J184" s="88"/>
    </row>
    <row r="185" spans="2:10" x14ac:dyDescent="0.25">
      <c r="B185" s="78"/>
      <c r="C185" s="80"/>
      <c r="D185" s="82"/>
      <c r="E185" s="40" t="str">
        <f>IF(ISNA(VLOOKUP(D185,TAVOITTEET!B$2:D$12,2,FALSE)) = TRUE, "", VLOOKUP(D185,TAVOITTEET!B$2:D$12,2,FALSE))</f>
        <v/>
      </c>
      <c r="F185" s="41" t="str">
        <f>IF(ISNA(VLOOKUP(D185,TAVOITTEET!B$2:E$12,3,FALSE)) = TRUE, "", VLOOKUP(D185,TAVOITTEET!B$2:E$12,3,FALSE))</f>
        <v/>
      </c>
      <c r="G185" s="107"/>
      <c r="H185" s="85"/>
      <c r="I185" s="86"/>
      <c r="J185" s="88"/>
    </row>
    <row r="186" spans="2:10" x14ac:dyDescent="0.25">
      <c r="B186" s="78"/>
      <c r="C186" s="80"/>
      <c r="D186" s="82"/>
      <c r="E186" s="40" t="str">
        <f>IF(ISNA(VLOOKUP(D186,TAVOITTEET!B$2:D$12,2,FALSE)) = TRUE, "", VLOOKUP(D186,TAVOITTEET!B$2:D$12,2,FALSE))</f>
        <v/>
      </c>
      <c r="F186" s="41" t="str">
        <f>IF(ISNA(VLOOKUP(D186,TAVOITTEET!B$2:E$12,3,FALSE)) = TRUE, "", VLOOKUP(D186,TAVOITTEET!B$2:E$12,3,FALSE))</f>
        <v/>
      </c>
      <c r="G186" s="107"/>
      <c r="H186" s="85"/>
      <c r="I186" s="86"/>
      <c r="J186" s="88"/>
    </row>
    <row r="187" spans="2:10" x14ac:dyDescent="0.25">
      <c r="B187" s="78"/>
      <c r="C187" s="80"/>
      <c r="D187" s="82"/>
      <c r="E187" s="40" t="str">
        <f>IF(ISNA(VLOOKUP(D187,TAVOITTEET!B$2:D$12,2,FALSE)) = TRUE, "", VLOOKUP(D187,TAVOITTEET!B$2:D$12,2,FALSE))</f>
        <v/>
      </c>
      <c r="F187" s="41" t="str">
        <f>IF(ISNA(VLOOKUP(D187,TAVOITTEET!B$2:E$12,3,FALSE)) = TRUE, "", VLOOKUP(D187,TAVOITTEET!B$2:E$12,3,FALSE))</f>
        <v/>
      </c>
      <c r="G187" s="107"/>
      <c r="H187" s="85"/>
      <c r="I187" s="86"/>
      <c r="J187" s="88"/>
    </row>
    <row r="188" spans="2:10" x14ac:dyDescent="0.25">
      <c r="B188" s="78"/>
      <c r="C188" s="80"/>
      <c r="D188" s="82"/>
      <c r="E188" s="40" t="str">
        <f>IF(ISNA(VLOOKUP(D188,TAVOITTEET!B$2:D$12,2,FALSE)) = TRUE, "", VLOOKUP(D188,TAVOITTEET!B$2:D$12,2,FALSE))</f>
        <v/>
      </c>
      <c r="F188" s="41" t="str">
        <f>IF(ISNA(VLOOKUP(D188,TAVOITTEET!B$2:E$12,3,FALSE)) = TRUE, "", VLOOKUP(D188,TAVOITTEET!B$2:E$12,3,FALSE))</f>
        <v/>
      </c>
      <c r="G188" s="107"/>
      <c r="H188" s="85"/>
      <c r="I188" s="86"/>
      <c r="J188" s="88"/>
    </row>
    <row r="189" spans="2:10" x14ac:dyDescent="0.25">
      <c r="B189" s="78"/>
      <c r="C189" s="80"/>
      <c r="D189" s="82"/>
      <c r="E189" s="40" t="str">
        <f>IF(ISNA(VLOOKUP(D189,TAVOITTEET!B$2:D$12,2,FALSE)) = TRUE, "", VLOOKUP(D189,TAVOITTEET!B$2:D$12,2,FALSE))</f>
        <v/>
      </c>
      <c r="F189" s="41" t="str">
        <f>IF(ISNA(VLOOKUP(D189,TAVOITTEET!B$2:E$12,3,FALSE)) = TRUE, "", VLOOKUP(D189,TAVOITTEET!B$2:E$12,3,FALSE))</f>
        <v/>
      </c>
      <c r="G189" s="107"/>
      <c r="H189" s="85"/>
      <c r="I189" s="86"/>
      <c r="J189" s="88"/>
    </row>
    <row r="190" spans="2:10" x14ac:dyDescent="0.25">
      <c r="B190" s="78"/>
      <c r="C190" s="80"/>
      <c r="D190" s="82"/>
      <c r="E190" s="40" t="str">
        <f>IF(ISNA(VLOOKUP(D190,TAVOITTEET!B$2:D$12,2,FALSE)) = TRUE, "", VLOOKUP(D190,TAVOITTEET!B$2:D$12,2,FALSE))</f>
        <v/>
      </c>
      <c r="F190" s="41" t="str">
        <f>IF(ISNA(VLOOKUP(D190,TAVOITTEET!B$2:E$12,3,FALSE)) = TRUE, "", VLOOKUP(D190,TAVOITTEET!B$2:E$12,3,FALSE))</f>
        <v/>
      </c>
      <c r="G190" s="107"/>
      <c r="H190" s="85"/>
      <c r="I190" s="86"/>
      <c r="J190" s="88"/>
    </row>
    <row r="191" spans="2:10" x14ac:dyDescent="0.25">
      <c r="B191" s="78"/>
      <c r="C191" s="80"/>
      <c r="D191" s="82"/>
      <c r="E191" s="40" t="str">
        <f>IF(ISNA(VLOOKUP(D191,TAVOITTEET!B$2:D$12,2,FALSE)) = TRUE, "", VLOOKUP(D191,TAVOITTEET!B$2:D$12,2,FALSE))</f>
        <v/>
      </c>
      <c r="F191" s="41" t="str">
        <f>IF(ISNA(VLOOKUP(D191,TAVOITTEET!B$2:E$12,3,FALSE)) = TRUE, "", VLOOKUP(D191,TAVOITTEET!B$2:E$12,3,FALSE))</f>
        <v/>
      </c>
      <c r="G191" s="107"/>
      <c r="H191" s="85"/>
      <c r="I191" s="86"/>
      <c r="J191" s="88"/>
    </row>
    <row r="192" spans="2:10" x14ac:dyDescent="0.25">
      <c r="B192" s="78"/>
      <c r="C192" s="80"/>
      <c r="D192" s="82"/>
      <c r="E192" s="40" t="str">
        <f>IF(ISNA(VLOOKUP(D192,TAVOITTEET!B$2:D$12,2,FALSE)) = TRUE, "", VLOOKUP(D192,TAVOITTEET!B$2:D$12,2,FALSE))</f>
        <v/>
      </c>
      <c r="F192" s="41" t="str">
        <f>IF(ISNA(VLOOKUP(D192,TAVOITTEET!B$2:E$12,3,FALSE)) = TRUE, "", VLOOKUP(D192,TAVOITTEET!B$2:E$12,3,FALSE))</f>
        <v/>
      </c>
      <c r="G192" s="107"/>
      <c r="H192" s="85"/>
      <c r="I192" s="86"/>
      <c r="J192" s="88"/>
    </row>
    <row r="193" spans="2:10" x14ac:dyDescent="0.25">
      <c r="B193" s="78"/>
      <c r="C193" s="80"/>
      <c r="D193" s="82"/>
      <c r="E193" s="40" t="str">
        <f>IF(ISNA(VLOOKUP(D193,TAVOITTEET!B$2:D$12,2,FALSE)) = TRUE, "", VLOOKUP(D193,TAVOITTEET!B$2:D$12,2,FALSE))</f>
        <v/>
      </c>
      <c r="F193" s="41" t="str">
        <f>IF(ISNA(VLOOKUP(D193,TAVOITTEET!B$2:E$12,3,FALSE)) = TRUE, "", VLOOKUP(D193,TAVOITTEET!B$2:E$12,3,FALSE))</f>
        <v/>
      </c>
      <c r="G193" s="107"/>
      <c r="H193" s="85"/>
      <c r="I193" s="86"/>
      <c r="J193" s="88"/>
    </row>
    <row r="194" spans="2:10" x14ac:dyDescent="0.25">
      <c r="B194" s="78"/>
      <c r="C194" s="80"/>
      <c r="D194" s="82"/>
      <c r="E194" s="40" t="str">
        <f>IF(ISNA(VLOOKUP(D194,TAVOITTEET!B$2:D$12,2,FALSE)) = TRUE, "", VLOOKUP(D194,TAVOITTEET!B$2:D$12,2,FALSE))</f>
        <v/>
      </c>
      <c r="F194" s="41" t="str">
        <f>IF(ISNA(VLOOKUP(D194,TAVOITTEET!B$2:E$12,3,FALSE)) = TRUE, "", VLOOKUP(D194,TAVOITTEET!B$2:E$12,3,FALSE))</f>
        <v/>
      </c>
      <c r="G194" s="107"/>
      <c r="H194" s="85"/>
      <c r="I194" s="86"/>
      <c r="J194" s="88"/>
    </row>
    <row r="195" spans="2:10" x14ac:dyDescent="0.25">
      <c r="B195" s="78"/>
      <c r="C195" s="80"/>
      <c r="D195" s="82"/>
      <c r="E195" s="40" t="str">
        <f>IF(ISNA(VLOOKUP(D195,TAVOITTEET!B$2:D$12,2,FALSE)) = TRUE, "", VLOOKUP(D195,TAVOITTEET!B$2:D$12,2,FALSE))</f>
        <v/>
      </c>
      <c r="F195" s="41" t="str">
        <f>IF(ISNA(VLOOKUP(D195,TAVOITTEET!B$2:E$12,3,FALSE)) = TRUE, "", VLOOKUP(D195,TAVOITTEET!B$2:E$12,3,FALSE))</f>
        <v/>
      </c>
      <c r="G195" s="107"/>
      <c r="H195" s="85"/>
      <c r="I195" s="86"/>
      <c r="J195" s="88"/>
    </row>
    <row r="196" spans="2:10" x14ac:dyDescent="0.25">
      <c r="B196" s="78"/>
      <c r="C196" s="80"/>
      <c r="D196" s="82"/>
      <c r="E196" s="40" t="str">
        <f>IF(ISNA(VLOOKUP(D196,TAVOITTEET!B$2:D$12,2,FALSE)) = TRUE, "", VLOOKUP(D196,TAVOITTEET!B$2:D$12,2,FALSE))</f>
        <v/>
      </c>
      <c r="F196" s="41" t="str">
        <f>IF(ISNA(VLOOKUP(D196,TAVOITTEET!B$2:E$12,3,FALSE)) = TRUE, "", VLOOKUP(D196,TAVOITTEET!B$2:E$12,3,FALSE))</f>
        <v/>
      </c>
      <c r="G196" s="107"/>
      <c r="H196" s="85"/>
      <c r="I196" s="86"/>
      <c r="J196" s="88"/>
    </row>
    <row r="197" spans="2:10" x14ac:dyDescent="0.25">
      <c r="B197" s="78"/>
      <c r="C197" s="80"/>
      <c r="D197" s="82"/>
      <c r="E197" s="40" t="str">
        <f>IF(ISNA(VLOOKUP(D197,TAVOITTEET!B$2:D$12,2,FALSE)) = TRUE, "", VLOOKUP(D197,TAVOITTEET!B$2:D$12,2,FALSE))</f>
        <v/>
      </c>
      <c r="F197" s="41" t="str">
        <f>IF(ISNA(VLOOKUP(D197,TAVOITTEET!B$2:E$12,3,FALSE)) = TRUE, "", VLOOKUP(D197,TAVOITTEET!B$2:E$12,3,FALSE))</f>
        <v/>
      </c>
      <c r="G197" s="107"/>
      <c r="H197" s="85"/>
      <c r="I197" s="86"/>
      <c r="J197" s="88"/>
    </row>
    <row r="198" spans="2:10" x14ac:dyDescent="0.25">
      <c r="B198" s="78"/>
      <c r="C198" s="80"/>
      <c r="D198" s="82"/>
      <c r="E198" s="40" t="str">
        <f>IF(ISNA(VLOOKUP(D198,TAVOITTEET!B$2:D$12,2,FALSE)) = TRUE, "", VLOOKUP(D198,TAVOITTEET!B$2:D$12,2,FALSE))</f>
        <v/>
      </c>
      <c r="F198" s="41" t="str">
        <f>IF(ISNA(VLOOKUP(D198,TAVOITTEET!B$2:E$12,3,FALSE)) = TRUE, "", VLOOKUP(D198,TAVOITTEET!B$2:E$12,3,FALSE))</f>
        <v/>
      </c>
      <c r="G198" s="107"/>
      <c r="H198" s="85"/>
      <c r="I198" s="86"/>
      <c r="J198" s="88"/>
    </row>
    <row r="199" spans="2:10" x14ac:dyDescent="0.25">
      <c r="B199" s="78"/>
      <c r="C199" s="80"/>
      <c r="D199" s="82"/>
      <c r="E199" s="40" t="str">
        <f>IF(ISNA(VLOOKUP(D199,TAVOITTEET!B$2:D$12,2,FALSE)) = TRUE, "", VLOOKUP(D199,TAVOITTEET!B$2:D$12,2,FALSE))</f>
        <v/>
      </c>
      <c r="F199" s="41" t="str">
        <f>IF(ISNA(VLOOKUP(D199,TAVOITTEET!B$2:E$12,3,FALSE)) = TRUE, "", VLOOKUP(D199,TAVOITTEET!B$2:E$12,3,FALSE))</f>
        <v/>
      </c>
      <c r="G199" s="107"/>
      <c r="H199" s="85"/>
      <c r="I199" s="86"/>
      <c r="J199" s="88"/>
    </row>
    <row r="200" spans="2:10" x14ac:dyDescent="0.25">
      <c r="B200" s="78"/>
      <c r="C200" s="80"/>
      <c r="D200" s="82"/>
      <c r="E200" s="40" t="str">
        <f>IF(ISNA(VLOOKUP(D200,TAVOITTEET!B$2:D$12,2,FALSE)) = TRUE, "", VLOOKUP(D200,TAVOITTEET!B$2:D$12,2,FALSE))</f>
        <v/>
      </c>
      <c r="F200" s="41" t="str">
        <f>IF(ISNA(VLOOKUP(D200,TAVOITTEET!B$2:E$12,3,FALSE)) = TRUE, "", VLOOKUP(D200,TAVOITTEET!B$2:E$12,3,FALSE))</f>
        <v/>
      </c>
      <c r="G200" s="107"/>
      <c r="H200" s="85"/>
      <c r="I200" s="86"/>
      <c r="J200" s="88"/>
    </row>
    <row r="201" spans="2:10" x14ac:dyDescent="0.25">
      <c r="B201" s="78"/>
      <c r="C201" s="80"/>
      <c r="D201" s="82"/>
      <c r="E201" s="40" t="str">
        <f>IF(ISNA(VLOOKUP(D201,TAVOITTEET!B$2:D$12,2,FALSE)) = TRUE, "", VLOOKUP(D201,TAVOITTEET!B$2:D$12,2,FALSE))</f>
        <v/>
      </c>
      <c r="F201" s="41" t="str">
        <f>IF(ISNA(VLOOKUP(D201,TAVOITTEET!B$2:E$12,3,FALSE)) = TRUE, "", VLOOKUP(D201,TAVOITTEET!B$2:E$12,3,FALSE))</f>
        <v/>
      </c>
      <c r="G201" s="107"/>
      <c r="H201" s="85"/>
      <c r="I201" s="86"/>
      <c r="J201" s="88"/>
    </row>
    <row r="202" spans="2:10" x14ac:dyDescent="0.25">
      <c r="B202" s="78"/>
      <c r="C202" s="80"/>
      <c r="D202" s="82"/>
      <c r="E202" s="40" t="str">
        <f>IF(ISNA(VLOOKUP(D202,TAVOITTEET!B$2:D$12,2,FALSE)) = TRUE, "", VLOOKUP(D202,TAVOITTEET!B$2:D$12,2,FALSE))</f>
        <v/>
      </c>
      <c r="F202" s="41" t="str">
        <f>IF(ISNA(VLOOKUP(D202,TAVOITTEET!B$2:E$12,3,FALSE)) = TRUE, "", VLOOKUP(D202,TAVOITTEET!B$2:E$12,3,FALSE))</f>
        <v/>
      </c>
      <c r="G202" s="107"/>
      <c r="H202" s="85"/>
      <c r="I202" s="86"/>
      <c r="J202" s="88"/>
    </row>
    <row r="203" spans="2:10" x14ac:dyDescent="0.25">
      <c r="B203" s="78"/>
      <c r="C203" s="80"/>
      <c r="D203" s="82"/>
      <c r="E203" s="40" t="str">
        <f>IF(ISNA(VLOOKUP(D203,TAVOITTEET!B$2:D$12,2,FALSE)) = TRUE, "", VLOOKUP(D203,TAVOITTEET!B$2:D$12,2,FALSE))</f>
        <v/>
      </c>
      <c r="F203" s="41" t="str">
        <f>IF(ISNA(VLOOKUP(D203,TAVOITTEET!B$2:E$12,3,FALSE)) = TRUE, "", VLOOKUP(D203,TAVOITTEET!B$2:E$12,3,FALSE))</f>
        <v/>
      </c>
      <c r="G203" s="107"/>
      <c r="H203" s="85"/>
      <c r="I203" s="86"/>
      <c r="J203" s="88"/>
    </row>
    <row r="204" spans="2:10" x14ac:dyDescent="0.25">
      <c r="B204" s="78"/>
      <c r="C204" s="80"/>
      <c r="D204" s="82"/>
      <c r="E204" s="40" t="str">
        <f>IF(ISNA(VLOOKUP(D204,TAVOITTEET!B$2:D$12,2,FALSE)) = TRUE, "", VLOOKUP(D204,TAVOITTEET!B$2:D$12,2,FALSE))</f>
        <v/>
      </c>
      <c r="F204" s="41" t="str">
        <f>IF(ISNA(VLOOKUP(D204,TAVOITTEET!B$2:E$12,3,FALSE)) = TRUE, "", VLOOKUP(D204,TAVOITTEET!B$2:E$12,3,FALSE))</f>
        <v/>
      </c>
      <c r="G204" s="107"/>
      <c r="H204" s="85"/>
      <c r="I204" s="86"/>
      <c r="J204" s="88"/>
    </row>
    <row r="205" spans="2:10" x14ac:dyDescent="0.25">
      <c r="B205" s="78"/>
      <c r="C205" s="80"/>
      <c r="D205" s="82"/>
      <c r="E205" s="40" t="str">
        <f>IF(ISNA(VLOOKUP(D205,TAVOITTEET!B$2:D$12,2,FALSE)) = TRUE, "", VLOOKUP(D205,TAVOITTEET!B$2:D$12,2,FALSE))</f>
        <v/>
      </c>
      <c r="F205" s="41" t="str">
        <f>IF(ISNA(VLOOKUP(D205,TAVOITTEET!B$2:E$12,3,FALSE)) = TRUE, "", VLOOKUP(D205,TAVOITTEET!B$2:E$12,3,FALSE))</f>
        <v/>
      </c>
      <c r="G205" s="107"/>
      <c r="H205" s="85"/>
      <c r="I205" s="86"/>
      <c r="J205" s="88"/>
    </row>
    <row r="206" spans="2:10" x14ac:dyDescent="0.25">
      <c r="B206" s="78"/>
      <c r="C206" s="80"/>
      <c r="D206" s="82"/>
      <c r="E206" s="40" t="str">
        <f>IF(ISNA(VLOOKUP(D206,TAVOITTEET!B$2:D$12,2,FALSE)) = TRUE, "", VLOOKUP(D206,TAVOITTEET!B$2:D$12,2,FALSE))</f>
        <v/>
      </c>
      <c r="F206" s="41" t="str">
        <f>IF(ISNA(VLOOKUP(D206,TAVOITTEET!B$2:E$12,3,FALSE)) = TRUE, "", VLOOKUP(D206,TAVOITTEET!B$2:E$12,3,FALSE))</f>
        <v/>
      </c>
      <c r="G206" s="107"/>
      <c r="H206" s="85"/>
      <c r="I206" s="86"/>
      <c r="J206" s="88"/>
    </row>
    <row r="207" spans="2:10" x14ac:dyDescent="0.25">
      <c r="B207" s="78"/>
      <c r="C207" s="80"/>
      <c r="D207" s="82"/>
      <c r="E207" s="40" t="str">
        <f>IF(ISNA(VLOOKUP(D207,TAVOITTEET!B$2:D$12,2,FALSE)) = TRUE, "", VLOOKUP(D207,TAVOITTEET!B$2:D$12,2,FALSE))</f>
        <v/>
      </c>
      <c r="F207" s="41" t="str">
        <f>IF(ISNA(VLOOKUP(D207,TAVOITTEET!B$2:E$12,3,FALSE)) = TRUE, "", VLOOKUP(D207,TAVOITTEET!B$2:E$12,3,FALSE))</f>
        <v/>
      </c>
      <c r="G207" s="107"/>
      <c r="H207" s="85"/>
      <c r="I207" s="86"/>
      <c r="J207" s="88"/>
    </row>
    <row r="208" spans="2:10" x14ac:dyDescent="0.25">
      <c r="B208" s="78"/>
      <c r="C208" s="80"/>
      <c r="D208" s="82"/>
      <c r="E208" s="40" t="str">
        <f>IF(ISNA(VLOOKUP(D208,TAVOITTEET!B$2:D$12,2,FALSE)) = TRUE, "", VLOOKUP(D208,TAVOITTEET!B$2:D$12,2,FALSE))</f>
        <v/>
      </c>
      <c r="F208" s="41" t="str">
        <f>IF(ISNA(VLOOKUP(D208,TAVOITTEET!B$2:E$12,3,FALSE)) = TRUE, "", VLOOKUP(D208,TAVOITTEET!B$2:E$12,3,FALSE))</f>
        <v/>
      </c>
      <c r="G208" s="107"/>
      <c r="H208" s="85"/>
      <c r="I208" s="86"/>
      <c r="J208" s="88"/>
    </row>
    <row r="209" spans="2:10" x14ac:dyDescent="0.25">
      <c r="B209" s="78"/>
      <c r="C209" s="80"/>
      <c r="D209" s="82"/>
      <c r="E209" s="40" t="str">
        <f>IF(ISNA(VLOOKUP(D209,TAVOITTEET!B$2:D$12,2,FALSE)) = TRUE, "", VLOOKUP(D209,TAVOITTEET!B$2:D$12,2,FALSE))</f>
        <v/>
      </c>
      <c r="F209" s="41" t="str">
        <f>IF(ISNA(VLOOKUP(D209,TAVOITTEET!B$2:E$12,3,FALSE)) = TRUE, "", VLOOKUP(D209,TAVOITTEET!B$2:E$12,3,FALSE))</f>
        <v/>
      </c>
      <c r="G209" s="107"/>
      <c r="H209" s="85"/>
      <c r="I209" s="86"/>
      <c r="J209" s="88"/>
    </row>
    <row r="210" spans="2:10" x14ac:dyDescent="0.25">
      <c r="B210" s="78"/>
      <c r="C210" s="80"/>
      <c r="D210" s="82"/>
      <c r="E210" s="40" t="str">
        <f>IF(ISNA(VLOOKUP(D210,TAVOITTEET!B$2:D$12,2,FALSE)) = TRUE, "", VLOOKUP(D210,TAVOITTEET!B$2:D$12,2,FALSE))</f>
        <v/>
      </c>
      <c r="F210" s="41" t="str">
        <f>IF(ISNA(VLOOKUP(D210,TAVOITTEET!B$2:E$12,3,FALSE)) = TRUE, "", VLOOKUP(D210,TAVOITTEET!B$2:E$12,3,FALSE))</f>
        <v/>
      </c>
      <c r="G210" s="107"/>
      <c r="H210" s="85"/>
      <c r="I210" s="86"/>
      <c r="J210" s="88"/>
    </row>
    <row r="211" spans="2:10" x14ac:dyDescent="0.25">
      <c r="B211" s="78"/>
      <c r="C211" s="80"/>
      <c r="D211" s="82"/>
      <c r="E211" s="40" t="str">
        <f>IF(ISNA(VLOOKUP(D211,TAVOITTEET!B$2:D$12,2,FALSE)) = TRUE, "", VLOOKUP(D211,TAVOITTEET!B$2:D$12,2,FALSE))</f>
        <v/>
      </c>
      <c r="F211" s="41" t="str">
        <f>IF(ISNA(VLOOKUP(D211,TAVOITTEET!B$2:E$12,3,FALSE)) = TRUE, "", VLOOKUP(D211,TAVOITTEET!B$2:E$12,3,FALSE))</f>
        <v/>
      </c>
      <c r="G211" s="107"/>
      <c r="H211" s="85"/>
      <c r="I211" s="86"/>
      <c r="J211" s="88"/>
    </row>
    <row r="212" spans="2:10" x14ac:dyDescent="0.25">
      <c r="B212" s="78"/>
      <c r="C212" s="80"/>
      <c r="D212" s="82"/>
      <c r="E212" s="40" t="str">
        <f>IF(ISNA(VLOOKUP(D212,TAVOITTEET!B$2:D$12,2,FALSE)) = TRUE, "", VLOOKUP(D212,TAVOITTEET!B$2:D$12,2,FALSE))</f>
        <v/>
      </c>
      <c r="F212" s="41" t="str">
        <f>IF(ISNA(VLOOKUP(D212,TAVOITTEET!B$2:E$12,3,FALSE)) = TRUE, "", VLOOKUP(D212,TAVOITTEET!B$2:E$12,3,FALSE))</f>
        <v/>
      </c>
      <c r="G212" s="107"/>
      <c r="H212" s="85"/>
      <c r="I212" s="86"/>
      <c r="J212" s="88"/>
    </row>
    <row r="213" spans="2:10" x14ac:dyDescent="0.25">
      <c r="B213" s="78"/>
      <c r="C213" s="80"/>
      <c r="D213" s="82"/>
      <c r="E213" s="40" t="str">
        <f>IF(ISNA(VLOOKUP(D213,TAVOITTEET!B$2:D$12,2,FALSE)) = TRUE, "", VLOOKUP(D213,TAVOITTEET!B$2:D$12,2,FALSE))</f>
        <v/>
      </c>
      <c r="F213" s="41" t="str">
        <f>IF(ISNA(VLOOKUP(D213,TAVOITTEET!B$2:E$12,3,FALSE)) = TRUE, "", VLOOKUP(D213,TAVOITTEET!B$2:E$12,3,FALSE))</f>
        <v/>
      </c>
      <c r="G213" s="107"/>
      <c r="H213" s="85"/>
      <c r="I213" s="86"/>
      <c r="J213" s="88"/>
    </row>
    <row r="214" spans="2:10" x14ac:dyDescent="0.25">
      <c r="B214" s="78"/>
      <c r="C214" s="80"/>
      <c r="D214" s="82"/>
      <c r="E214" s="40" t="str">
        <f>IF(ISNA(VLOOKUP(D214,TAVOITTEET!B$2:D$12,2,FALSE)) = TRUE, "", VLOOKUP(D214,TAVOITTEET!B$2:D$12,2,FALSE))</f>
        <v/>
      </c>
      <c r="F214" s="41" t="str">
        <f>IF(ISNA(VLOOKUP(D214,TAVOITTEET!B$2:E$12,3,FALSE)) = TRUE, "", VLOOKUP(D214,TAVOITTEET!B$2:E$12,3,FALSE))</f>
        <v/>
      </c>
      <c r="G214" s="107"/>
      <c r="H214" s="85"/>
      <c r="I214" s="86"/>
      <c r="J214" s="88"/>
    </row>
    <row r="215" spans="2:10" x14ac:dyDescent="0.25">
      <c r="B215" s="78"/>
      <c r="C215" s="80"/>
      <c r="D215" s="82"/>
      <c r="E215" s="40" t="str">
        <f>IF(ISNA(VLOOKUP(D215,TAVOITTEET!B$2:D$12,2,FALSE)) = TRUE, "", VLOOKUP(D215,TAVOITTEET!B$2:D$12,2,FALSE))</f>
        <v/>
      </c>
      <c r="F215" s="41" t="str">
        <f>IF(ISNA(VLOOKUP(D215,TAVOITTEET!B$2:E$12,3,FALSE)) = TRUE, "", VLOOKUP(D215,TAVOITTEET!B$2:E$12,3,FALSE))</f>
        <v/>
      </c>
      <c r="G215" s="107"/>
      <c r="H215" s="85"/>
      <c r="I215" s="86"/>
      <c r="J215" s="88"/>
    </row>
    <row r="216" spans="2:10" x14ac:dyDescent="0.25">
      <c r="B216" s="78"/>
      <c r="C216" s="80"/>
      <c r="D216" s="82"/>
      <c r="E216" s="40" t="str">
        <f>IF(ISNA(VLOOKUP(D216,TAVOITTEET!B$2:D$12,2,FALSE)) = TRUE, "", VLOOKUP(D216,TAVOITTEET!B$2:D$12,2,FALSE))</f>
        <v/>
      </c>
      <c r="F216" s="41" t="str">
        <f>IF(ISNA(VLOOKUP(D216,TAVOITTEET!B$2:E$12,3,FALSE)) = TRUE, "", VLOOKUP(D216,TAVOITTEET!B$2:E$12,3,FALSE))</f>
        <v/>
      </c>
      <c r="G216" s="107"/>
      <c r="H216" s="85"/>
      <c r="I216" s="86"/>
      <c r="J216" s="88"/>
    </row>
    <row r="217" spans="2:10" x14ac:dyDescent="0.25">
      <c r="B217" s="78"/>
      <c r="C217" s="80"/>
      <c r="D217" s="82"/>
      <c r="E217" s="40" t="str">
        <f>IF(ISNA(VLOOKUP(D217,TAVOITTEET!B$2:D$12,2,FALSE)) = TRUE, "", VLOOKUP(D217,TAVOITTEET!B$2:D$12,2,FALSE))</f>
        <v/>
      </c>
      <c r="F217" s="41" t="str">
        <f>IF(ISNA(VLOOKUP(D217,TAVOITTEET!B$2:E$12,3,FALSE)) = TRUE, "", VLOOKUP(D217,TAVOITTEET!B$2:E$12,3,FALSE))</f>
        <v/>
      </c>
      <c r="G217" s="107"/>
      <c r="H217" s="85"/>
      <c r="I217" s="86"/>
      <c r="J217" s="88"/>
    </row>
    <row r="218" spans="2:10" x14ac:dyDescent="0.25">
      <c r="B218" s="78"/>
      <c r="C218" s="80"/>
      <c r="D218" s="82"/>
      <c r="E218" s="40" t="str">
        <f>IF(ISNA(VLOOKUP(D218,TAVOITTEET!B$2:D$12,2,FALSE)) = TRUE, "", VLOOKUP(D218,TAVOITTEET!B$2:D$12,2,FALSE))</f>
        <v/>
      </c>
      <c r="F218" s="41" t="str">
        <f>IF(ISNA(VLOOKUP(D218,TAVOITTEET!B$2:E$12,3,FALSE)) = TRUE, "", VLOOKUP(D218,TAVOITTEET!B$2:E$12,3,FALSE))</f>
        <v/>
      </c>
      <c r="G218" s="107"/>
      <c r="H218" s="85"/>
      <c r="I218" s="86"/>
      <c r="J218" s="88"/>
    </row>
    <row r="219" spans="2:10" x14ac:dyDescent="0.25">
      <c r="B219" s="78"/>
      <c r="C219" s="80"/>
      <c r="D219" s="82"/>
      <c r="E219" s="40" t="str">
        <f>IF(ISNA(VLOOKUP(D219,TAVOITTEET!B$2:D$12,2,FALSE)) = TRUE, "", VLOOKUP(D219,TAVOITTEET!B$2:D$12,2,FALSE))</f>
        <v/>
      </c>
      <c r="F219" s="41" t="str">
        <f>IF(ISNA(VLOOKUP(D219,TAVOITTEET!B$2:E$12,3,FALSE)) = TRUE, "", VLOOKUP(D219,TAVOITTEET!B$2:E$12,3,FALSE))</f>
        <v/>
      </c>
      <c r="G219" s="107"/>
      <c r="H219" s="85"/>
      <c r="I219" s="86"/>
      <c r="J219" s="88"/>
    </row>
    <row r="220" spans="2:10" x14ac:dyDescent="0.25">
      <c r="B220" s="78"/>
      <c r="C220" s="80"/>
      <c r="D220" s="82"/>
      <c r="E220" s="40" t="str">
        <f>IF(ISNA(VLOOKUP(D220,TAVOITTEET!B$2:D$12,2,FALSE)) = TRUE, "", VLOOKUP(D220,TAVOITTEET!B$2:D$12,2,FALSE))</f>
        <v/>
      </c>
      <c r="F220" s="41" t="str">
        <f>IF(ISNA(VLOOKUP(D220,TAVOITTEET!B$2:E$12,3,FALSE)) = TRUE, "", VLOOKUP(D220,TAVOITTEET!B$2:E$12,3,FALSE))</f>
        <v/>
      </c>
      <c r="G220" s="107"/>
      <c r="H220" s="85"/>
      <c r="I220" s="86"/>
      <c r="J220" s="88"/>
    </row>
    <row r="221" spans="2:10" x14ac:dyDescent="0.25">
      <c r="B221" s="78"/>
      <c r="C221" s="80"/>
      <c r="D221" s="82"/>
      <c r="E221" s="40" t="str">
        <f>IF(ISNA(VLOOKUP(D221,TAVOITTEET!B$2:D$12,2,FALSE)) = TRUE, "", VLOOKUP(D221,TAVOITTEET!B$2:D$12,2,FALSE))</f>
        <v/>
      </c>
      <c r="F221" s="41" t="str">
        <f>IF(ISNA(VLOOKUP(D221,TAVOITTEET!B$2:E$12,3,FALSE)) = TRUE, "", VLOOKUP(D221,TAVOITTEET!B$2:E$12,3,FALSE))</f>
        <v/>
      </c>
      <c r="G221" s="107"/>
      <c r="H221" s="85"/>
      <c r="I221" s="86"/>
      <c r="J221" s="88"/>
    </row>
    <row r="222" spans="2:10" x14ac:dyDescent="0.25">
      <c r="B222" s="78"/>
      <c r="C222" s="80"/>
      <c r="D222" s="82"/>
      <c r="E222" s="40" t="str">
        <f>IF(ISNA(VLOOKUP(D222,TAVOITTEET!B$2:D$12,2,FALSE)) = TRUE, "", VLOOKUP(D222,TAVOITTEET!B$2:D$12,2,FALSE))</f>
        <v/>
      </c>
      <c r="F222" s="41" t="str">
        <f>IF(ISNA(VLOOKUP(D222,TAVOITTEET!B$2:E$12,3,FALSE)) = TRUE, "", VLOOKUP(D222,TAVOITTEET!B$2:E$12,3,FALSE))</f>
        <v/>
      </c>
      <c r="G222" s="107"/>
      <c r="H222" s="85"/>
      <c r="I222" s="86"/>
      <c r="J222" s="88"/>
    </row>
    <row r="223" spans="2:10" x14ac:dyDescent="0.25">
      <c r="B223" s="78"/>
      <c r="C223" s="80"/>
      <c r="D223" s="82"/>
      <c r="E223" s="40" t="str">
        <f>IF(ISNA(VLOOKUP(D223,TAVOITTEET!B$2:D$12,2,FALSE)) = TRUE, "", VLOOKUP(D223,TAVOITTEET!B$2:D$12,2,FALSE))</f>
        <v/>
      </c>
      <c r="F223" s="41" t="str">
        <f>IF(ISNA(VLOOKUP(D223,TAVOITTEET!B$2:E$12,3,FALSE)) = TRUE, "", VLOOKUP(D223,TAVOITTEET!B$2:E$12,3,FALSE))</f>
        <v/>
      </c>
      <c r="G223" s="107"/>
      <c r="H223" s="85"/>
      <c r="I223" s="86"/>
      <c r="J223" s="88"/>
    </row>
    <row r="224" spans="2:10" x14ac:dyDescent="0.25">
      <c r="B224" s="78"/>
      <c r="C224" s="80"/>
      <c r="D224" s="82"/>
      <c r="E224" s="40" t="str">
        <f>IF(ISNA(VLOOKUP(D224,TAVOITTEET!B$2:D$12,2,FALSE)) = TRUE, "", VLOOKUP(D224,TAVOITTEET!B$2:D$12,2,FALSE))</f>
        <v/>
      </c>
      <c r="F224" s="41" t="str">
        <f>IF(ISNA(VLOOKUP(D224,TAVOITTEET!B$2:E$12,3,FALSE)) = TRUE, "", VLOOKUP(D224,TAVOITTEET!B$2:E$12,3,FALSE))</f>
        <v/>
      </c>
      <c r="G224" s="107"/>
      <c r="H224" s="85"/>
      <c r="I224" s="86"/>
      <c r="J224" s="88"/>
    </row>
    <row r="225" spans="2:10" x14ac:dyDescent="0.25">
      <c r="B225" s="78"/>
      <c r="C225" s="80"/>
      <c r="D225" s="82"/>
      <c r="E225" s="40" t="str">
        <f>IF(ISNA(VLOOKUP(D225,TAVOITTEET!B$2:D$12,2,FALSE)) = TRUE, "", VLOOKUP(D225,TAVOITTEET!B$2:D$12,2,FALSE))</f>
        <v/>
      </c>
      <c r="F225" s="41" t="str">
        <f>IF(ISNA(VLOOKUP(D225,TAVOITTEET!B$2:E$12,3,FALSE)) = TRUE, "", VLOOKUP(D225,TAVOITTEET!B$2:E$12,3,FALSE))</f>
        <v/>
      </c>
      <c r="G225" s="107"/>
      <c r="H225" s="85"/>
      <c r="I225" s="86"/>
      <c r="J225" s="88"/>
    </row>
    <row r="226" spans="2:10" x14ac:dyDescent="0.25">
      <c r="B226" s="78"/>
      <c r="C226" s="80"/>
      <c r="D226" s="82"/>
      <c r="E226" s="40" t="str">
        <f>IF(ISNA(VLOOKUP(D226,TAVOITTEET!B$2:D$12,2,FALSE)) = TRUE, "", VLOOKUP(D226,TAVOITTEET!B$2:D$12,2,FALSE))</f>
        <v/>
      </c>
      <c r="F226" s="41" t="str">
        <f>IF(ISNA(VLOOKUP(D226,TAVOITTEET!B$2:E$12,3,FALSE)) = TRUE, "", VLOOKUP(D226,TAVOITTEET!B$2:E$12,3,FALSE))</f>
        <v/>
      </c>
      <c r="G226" s="107"/>
      <c r="H226" s="85"/>
      <c r="I226" s="86"/>
      <c r="J226" s="88"/>
    </row>
    <row r="227" spans="2:10" x14ac:dyDescent="0.25">
      <c r="B227" s="78"/>
      <c r="C227" s="80"/>
      <c r="D227" s="82"/>
      <c r="E227" s="40" t="str">
        <f>IF(ISNA(VLOOKUP(D227,TAVOITTEET!B$2:D$12,2,FALSE)) = TRUE, "", VLOOKUP(D227,TAVOITTEET!B$2:D$12,2,FALSE))</f>
        <v/>
      </c>
      <c r="F227" s="41" t="str">
        <f>IF(ISNA(VLOOKUP(D227,TAVOITTEET!B$2:E$12,3,FALSE)) = TRUE, "", VLOOKUP(D227,TAVOITTEET!B$2:E$12,3,FALSE))</f>
        <v/>
      </c>
      <c r="G227" s="107"/>
      <c r="H227" s="85"/>
      <c r="I227" s="86"/>
      <c r="J227" s="88"/>
    </row>
    <row r="228" spans="2:10" x14ac:dyDescent="0.25">
      <c r="B228" s="78"/>
      <c r="C228" s="80"/>
      <c r="D228" s="82"/>
      <c r="E228" s="40" t="str">
        <f>IF(ISNA(VLOOKUP(D228,TAVOITTEET!B$2:D$12,2,FALSE)) = TRUE, "", VLOOKUP(D228,TAVOITTEET!B$2:D$12,2,FALSE))</f>
        <v/>
      </c>
      <c r="F228" s="41" t="str">
        <f>IF(ISNA(VLOOKUP(D228,TAVOITTEET!B$2:E$12,3,FALSE)) = TRUE, "", VLOOKUP(D228,TAVOITTEET!B$2:E$12,3,FALSE))</f>
        <v/>
      </c>
      <c r="G228" s="107"/>
      <c r="H228" s="85"/>
      <c r="I228" s="86"/>
      <c r="J228" s="88"/>
    </row>
    <row r="229" spans="2:10" x14ac:dyDescent="0.25">
      <c r="B229" s="78"/>
      <c r="C229" s="80"/>
      <c r="D229" s="82"/>
      <c r="E229" s="40" t="str">
        <f>IF(ISNA(VLOOKUP(D229,TAVOITTEET!B$2:D$12,2,FALSE)) = TRUE, "", VLOOKUP(D229,TAVOITTEET!B$2:D$12,2,FALSE))</f>
        <v/>
      </c>
      <c r="F229" s="41" t="str">
        <f>IF(ISNA(VLOOKUP(D229,TAVOITTEET!B$2:E$12,3,FALSE)) = TRUE, "", VLOOKUP(D229,TAVOITTEET!B$2:E$12,3,FALSE))</f>
        <v/>
      </c>
      <c r="G229" s="107"/>
      <c r="H229" s="85"/>
      <c r="I229" s="86"/>
      <c r="J229" s="88"/>
    </row>
    <row r="230" spans="2:10" x14ac:dyDescent="0.25">
      <c r="B230" s="78"/>
      <c r="C230" s="80"/>
      <c r="D230" s="82"/>
      <c r="E230" s="40" t="str">
        <f>IF(ISNA(VLOOKUP(D230,TAVOITTEET!B$2:D$12,2,FALSE)) = TRUE, "", VLOOKUP(D230,TAVOITTEET!B$2:D$12,2,FALSE))</f>
        <v/>
      </c>
      <c r="F230" s="41" t="str">
        <f>IF(ISNA(VLOOKUP(D230,TAVOITTEET!B$2:E$12,3,FALSE)) = TRUE, "", VLOOKUP(D230,TAVOITTEET!B$2:E$12,3,FALSE))</f>
        <v/>
      </c>
      <c r="G230" s="107"/>
      <c r="H230" s="85"/>
      <c r="I230" s="86"/>
      <c r="J230" s="88"/>
    </row>
    <row r="231" spans="2:10" x14ac:dyDescent="0.25">
      <c r="B231" s="78"/>
      <c r="C231" s="80"/>
      <c r="D231" s="82"/>
      <c r="E231" s="40" t="str">
        <f>IF(ISNA(VLOOKUP(D231,TAVOITTEET!B$2:D$12,2,FALSE)) = TRUE, "", VLOOKUP(D231,TAVOITTEET!B$2:D$12,2,FALSE))</f>
        <v/>
      </c>
      <c r="F231" s="41" t="str">
        <f>IF(ISNA(VLOOKUP(D231,TAVOITTEET!B$2:E$12,3,FALSE)) = TRUE, "", VLOOKUP(D231,TAVOITTEET!B$2:E$12,3,FALSE))</f>
        <v/>
      </c>
      <c r="G231" s="107"/>
      <c r="H231" s="85"/>
      <c r="I231" s="86"/>
      <c r="J231" s="88"/>
    </row>
    <row r="232" spans="2:10" x14ac:dyDescent="0.25">
      <c r="B232" s="78"/>
      <c r="C232" s="80"/>
      <c r="D232" s="82"/>
      <c r="E232" s="40" t="str">
        <f>IF(ISNA(VLOOKUP(D232,TAVOITTEET!B$2:D$12,2,FALSE)) = TRUE, "", VLOOKUP(D232,TAVOITTEET!B$2:D$12,2,FALSE))</f>
        <v/>
      </c>
      <c r="F232" s="41" t="str">
        <f>IF(ISNA(VLOOKUP(D232,TAVOITTEET!B$2:E$12,3,FALSE)) = TRUE, "", VLOOKUP(D232,TAVOITTEET!B$2:E$12,3,FALSE))</f>
        <v/>
      </c>
      <c r="G232" s="107"/>
      <c r="H232" s="85"/>
      <c r="I232" s="86"/>
      <c r="J232" s="88"/>
    </row>
    <row r="233" spans="2:10" x14ac:dyDescent="0.25">
      <c r="B233" s="78"/>
      <c r="C233" s="80"/>
      <c r="D233" s="82"/>
      <c r="E233" s="40" t="str">
        <f>IF(ISNA(VLOOKUP(D233,TAVOITTEET!B$2:D$12,2,FALSE)) = TRUE, "", VLOOKUP(D233,TAVOITTEET!B$2:D$12,2,FALSE))</f>
        <v/>
      </c>
      <c r="F233" s="41" t="str">
        <f>IF(ISNA(VLOOKUP(D233,TAVOITTEET!B$2:E$12,3,FALSE)) = TRUE, "", VLOOKUP(D233,TAVOITTEET!B$2:E$12,3,FALSE))</f>
        <v/>
      </c>
      <c r="G233" s="107"/>
      <c r="H233" s="85"/>
      <c r="I233" s="86"/>
      <c r="J233" s="88"/>
    </row>
    <row r="234" spans="2:10" x14ac:dyDescent="0.25">
      <c r="B234" s="78"/>
      <c r="C234" s="80"/>
      <c r="D234" s="82"/>
      <c r="E234" s="40" t="str">
        <f>IF(ISNA(VLOOKUP(D234,TAVOITTEET!B$2:D$12,2,FALSE)) = TRUE, "", VLOOKUP(D234,TAVOITTEET!B$2:D$12,2,FALSE))</f>
        <v/>
      </c>
      <c r="F234" s="41" t="str">
        <f>IF(ISNA(VLOOKUP(D234,TAVOITTEET!B$2:E$12,3,FALSE)) = TRUE, "", VLOOKUP(D234,TAVOITTEET!B$2:E$12,3,FALSE))</f>
        <v/>
      </c>
      <c r="G234" s="107"/>
      <c r="H234" s="85"/>
      <c r="I234" s="86"/>
      <c r="J234" s="88"/>
    </row>
    <row r="235" spans="2:10" x14ac:dyDescent="0.25">
      <c r="B235" s="78"/>
      <c r="C235" s="80"/>
      <c r="D235" s="82"/>
      <c r="E235" s="40" t="str">
        <f>IF(ISNA(VLOOKUP(D235,TAVOITTEET!B$2:D$12,2,FALSE)) = TRUE, "", VLOOKUP(D235,TAVOITTEET!B$2:D$12,2,FALSE))</f>
        <v/>
      </c>
      <c r="F235" s="41" t="str">
        <f>IF(ISNA(VLOOKUP(D235,TAVOITTEET!B$2:E$12,3,FALSE)) = TRUE, "", VLOOKUP(D235,TAVOITTEET!B$2:E$12,3,FALSE))</f>
        <v/>
      </c>
      <c r="G235" s="107"/>
      <c r="H235" s="85"/>
      <c r="I235" s="86"/>
      <c r="J235" s="88"/>
    </row>
    <row r="236" spans="2:10" x14ac:dyDescent="0.25">
      <c r="B236" s="78"/>
      <c r="C236" s="80"/>
      <c r="D236" s="82"/>
      <c r="E236" s="40" t="str">
        <f>IF(ISNA(VLOOKUP(D236,TAVOITTEET!B$2:D$12,2,FALSE)) = TRUE, "", VLOOKUP(D236,TAVOITTEET!B$2:D$12,2,FALSE))</f>
        <v/>
      </c>
      <c r="F236" s="41" t="str">
        <f>IF(ISNA(VLOOKUP(D236,TAVOITTEET!B$2:E$12,3,FALSE)) = TRUE, "", VLOOKUP(D236,TAVOITTEET!B$2:E$12,3,FALSE))</f>
        <v/>
      </c>
      <c r="G236" s="107"/>
      <c r="H236" s="85"/>
      <c r="I236" s="86"/>
      <c r="J236" s="88"/>
    </row>
    <row r="237" spans="2:10" x14ac:dyDescent="0.25">
      <c r="B237" s="78"/>
      <c r="C237" s="80"/>
      <c r="D237" s="82"/>
      <c r="E237" s="40" t="str">
        <f>IF(ISNA(VLOOKUP(D237,TAVOITTEET!B$2:D$12,2,FALSE)) = TRUE, "", VLOOKUP(D237,TAVOITTEET!B$2:D$12,2,FALSE))</f>
        <v/>
      </c>
      <c r="F237" s="41" t="str">
        <f>IF(ISNA(VLOOKUP(D237,TAVOITTEET!B$2:E$12,3,FALSE)) = TRUE, "", VLOOKUP(D237,TAVOITTEET!B$2:E$12,3,FALSE))</f>
        <v/>
      </c>
      <c r="G237" s="107"/>
      <c r="H237" s="85"/>
      <c r="I237" s="86"/>
      <c r="J237" s="88"/>
    </row>
    <row r="238" spans="2:10" x14ac:dyDescent="0.25">
      <c r="B238" s="78"/>
      <c r="C238" s="80"/>
      <c r="D238" s="82"/>
      <c r="E238" s="40" t="str">
        <f>IF(ISNA(VLOOKUP(D238,TAVOITTEET!B$2:D$12,2,FALSE)) = TRUE, "", VLOOKUP(D238,TAVOITTEET!B$2:D$12,2,FALSE))</f>
        <v/>
      </c>
      <c r="F238" s="41" t="str">
        <f>IF(ISNA(VLOOKUP(D238,TAVOITTEET!B$2:E$12,3,FALSE)) = TRUE, "", VLOOKUP(D238,TAVOITTEET!B$2:E$12,3,FALSE))</f>
        <v/>
      </c>
      <c r="G238" s="107"/>
      <c r="H238" s="85"/>
      <c r="I238" s="86"/>
      <c r="J238" s="88"/>
    </row>
    <row r="239" spans="2:10" x14ac:dyDescent="0.25">
      <c r="B239" s="78"/>
      <c r="C239" s="80"/>
      <c r="D239" s="82"/>
      <c r="E239" s="40" t="str">
        <f>IF(ISNA(VLOOKUP(D239,TAVOITTEET!B$2:D$12,2,FALSE)) = TRUE, "", VLOOKUP(D239,TAVOITTEET!B$2:D$12,2,FALSE))</f>
        <v/>
      </c>
      <c r="F239" s="41" t="str">
        <f>IF(ISNA(VLOOKUP(D239,TAVOITTEET!B$2:E$12,3,FALSE)) = TRUE, "", VLOOKUP(D239,TAVOITTEET!B$2:E$12,3,FALSE))</f>
        <v/>
      </c>
      <c r="G239" s="107"/>
      <c r="H239" s="85"/>
      <c r="I239" s="86"/>
      <c r="J239" s="88"/>
    </row>
    <row r="240" spans="2:10" x14ac:dyDescent="0.25">
      <c r="B240" s="78"/>
      <c r="C240" s="80"/>
      <c r="D240" s="82"/>
      <c r="E240" s="40" t="str">
        <f>IF(ISNA(VLOOKUP(D240,TAVOITTEET!B$2:D$12,2,FALSE)) = TRUE, "", VLOOKUP(D240,TAVOITTEET!B$2:D$12,2,FALSE))</f>
        <v/>
      </c>
      <c r="F240" s="41" t="str">
        <f>IF(ISNA(VLOOKUP(D240,TAVOITTEET!B$2:E$12,3,FALSE)) = TRUE, "", VLOOKUP(D240,TAVOITTEET!B$2:E$12,3,FALSE))</f>
        <v/>
      </c>
      <c r="G240" s="107"/>
      <c r="H240" s="85"/>
      <c r="I240" s="86"/>
      <c r="J240" s="88"/>
    </row>
    <row r="241" spans="2:10" x14ac:dyDescent="0.25">
      <c r="B241" s="78"/>
      <c r="C241" s="80"/>
      <c r="D241" s="82"/>
      <c r="E241" s="40" t="str">
        <f>IF(ISNA(VLOOKUP(D241,TAVOITTEET!B$2:D$12,2,FALSE)) = TRUE, "", VLOOKUP(D241,TAVOITTEET!B$2:D$12,2,FALSE))</f>
        <v/>
      </c>
      <c r="F241" s="41" t="str">
        <f>IF(ISNA(VLOOKUP(D241,TAVOITTEET!B$2:E$12,3,FALSE)) = TRUE, "", VLOOKUP(D241,TAVOITTEET!B$2:E$12,3,FALSE))</f>
        <v/>
      </c>
      <c r="G241" s="107"/>
      <c r="H241" s="85"/>
      <c r="I241" s="86"/>
      <c r="J241" s="88"/>
    </row>
    <row r="242" spans="2:10" x14ac:dyDescent="0.25">
      <c r="B242" s="78"/>
      <c r="C242" s="80"/>
      <c r="D242" s="82"/>
      <c r="E242" s="40" t="str">
        <f>IF(ISNA(VLOOKUP(D242,TAVOITTEET!B$2:D$12,2,FALSE)) = TRUE, "", VLOOKUP(D242,TAVOITTEET!B$2:D$12,2,FALSE))</f>
        <v/>
      </c>
      <c r="F242" s="41" t="str">
        <f>IF(ISNA(VLOOKUP(D242,TAVOITTEET!B$2:E$12,3,FALSE)) = TRUE, "", VLOOKUP(D242,TAVOITTEET!B$2:E$12,3,FALSE))</f>
        <v/>
      </c>
      <c r="G242" s="107"/>
      <c r="H242" s="85"/>
      <c r="I242" s="86"/>
      <c r="J242" s="88"/>
    </row>
    <row r="243" spans="2:10" x14ac:dyDescent="0.25">
      <c r="B243" s="78"/>
      <c r="C243" s="80"/>
      <c r="D243" s="82"/>
      <c r="E243" s="40" t="str">
        <f>IF(ISNA(VLOOKUP(D243,TAVOITTEET!B$2:D$12,2,FALSE)) = TRUE, "", VLOOKUP(D243,TAVOITTEET!B$2:D$12,2,FALSE))</f>
        <v/>
      </c>
      <c r="F243" s="41" t="str">
        <f>IF(ISNA(VLOOKUP(D243,TAVOITTEET!B$2:E$12,3,FALSE)) = TRUE, "", VLOOKUP(D243,TAVOITTEET!B$2:E$12,3,FALSE))</f>
        <v/>
      </c>
      <c r="G243" s="107"/>
      <c r="H243" s="85"/>
      <c r="I243" s="86"/>
      <c r="J243" s="88"/>
    </row>
    <row r="244" spans="2:10" x14ac:dyDescent="0.25">
      <c r="B244" s="78"/>
      <c r="C244" s="80"/>
      <c r="D244" s="82"/>
      <c r="E244" s="40" t="str">
        <f>IF(ISNA(VLOOKUP(D244,TAVOITTEET!B$2:D$12,2,FALSE)) = TRUE, "", VLOOKUP(D244,TAVOITTEET!B$2:D$12,2,FALSE))</f>
        <v/>
      </c>
      <c r="F244" s="41" t="str">
        <f>IF(ISNA(VLOOKUP(D244,TAVOITTEET!B$2:E$12,3,FALSE)) = TRUE, "", VLOOKUP(D244,TAVOITTEET!B$2:E$12,3,FALSE))</f>
        <v/>
      </c>
      <c r="G244" s="107"/>
      <c r="H244" s="85"/>
      <c r="I244" s="86"/>
      <c r="J244" s="88"/>
    </row>
    <row r="245" spans="2:10" x14ac:dyDescent="0.25">
      <c r="B245" s="78"/>
      <c r="C245" s="80"/>
      <c r="D245" s="82"/>
      <c r="E245" s="40" t="str">
        <f>IF(ISNA(VLOOKUP(D245,TAVOITTEET!B$2:D$12,2,FALSE)) = TRUE, "", VLOOKUP(D245,TAVOITTEET!B$2:D$12,2,FALSE))</f>
        <v/>
      </c>
      <c r="F245" s="41" t="str">
        <f>IF(ISNA(VLOOKUP(D245,TAVOITTEET!B$2:E$12,3,FALSE)) = TRUE, "", VLOOKUP(D245,TAVOITTEET!B$2:E$12,3,FALSE))</f>
        <v/>
      </c>
      <c r="G245" s="107"/>
      <c r="H245" s="85"/>
      <c r="I245" s="86"/>
      <c r="J245" s="88"/>
    </row>
    <row r="246" spans="2:10" x14ac:dyDescent="0.25">
      <c r="B246" s="78"/>
      <c r="C246" s="80"/>
      <c r="D246" s="82"/>
      <c r="E246" s="40" t="str">
        <f>IF(ISNA(VLOOKUP(D246,TAVOITTEET!B$2:D$12,2,FALSE)) = TRUE, "", VLOOKUP(D246,TAVOITTEET!B$2:D$12,2,FALSE))</f>
        <v/>
      </c>
      <c r="F246" s="41" t="str">
        <f>IF(ISNA(VLOOKUP(D246,TAVOITTEET!B$2:E$12,3,FALSE)) = TRUE, "", VLOOKUP(D246,TAVOITTEET!B$2:E$12,3,FALSE))</f>
        <v/>
      </c>
      <c r="G246" s="107"/>
      <c r="H246" s="85"/>
      <c r="I246" s="86"/>
      <c r="J246" s="88"/>
    </row>
    <row r="247" spans="2:10" x14ac:dyDescent="0.25">
      <c r="B247" s="78"/>
      <c r="C247" s="80"/>
      <c r="D247" s="82"/>
      <c r="E247" s="40" t="str">
        <f>IF(ISNA(VLOOKUP(D247,TAVOITTEET!B$2:D$12,2,FALSE)) = TRUE, "", VLOOKUP(D247,TAVOITTEET!B$2:D$12,2,FALSE))</f>
        <v/>
      </c>
      <c r="F247" s="41" t="str">
        <f>IF(ISNA(VLOOKUP(D247,TAVOITTEET!B$2:E$12,3,FALSE)) = TRUE, "", VLOOKUP(D247,TAVOITTEET!B$2:E$12,3,FALSE))</f>
        <v/>
      </c>
      <c r="G247" s="107"/>
      <c r="H247" s="85"/>
      <c r="I247" s="86"/>
      <c r="J247" s="88"/>
    </row>
    <row r="248" spans="2:10" x14ac:dyDescent="0.25">
      <c r="B248" s="78"/>
      <c r="C248" s="80"/>
      <c r="D248" s="82"/>
      <c r="E248" s="40" t="str">
        <f>IF(ISNA(VLOOKUP(D248,TAVOITTEET!B$2:D$12,2,FALSE)) = TRUE, "", VLOOKUP(D248,TAVOITTEET!B$2:D$12,2,FALSE))</f>
        <v/>
      </c>
      <c r="F248" s="41" t="str">
        <f>IF(ISNA(VLOOKUP(D248,TAVOITTEET!B$2:E$12,3,FALSE)) = TRUE, "", VLOOKUP(D248,TAVOITTEET!B$2:E$12,3,FALSE))</f>
        <v/>
      </c>
      <c r="G248" s="107"/>
      <c r="H248" s="85"/>
      <c r="I248" s="86"/>
      <c r="J248" s="88"/>
    </row>
    <row r="249" spans="2:10" x14ac:dyDescent="0.25">
      <c r="B249" s="78"/>
      <c r="C249" s="80"/>
      <c r="D249" s="82"/>
      <c r="E249" s="40" t="str">
        <f>IF(ISNA(VLOOKUP(D249,TAVOITTEET!B$2:D$12,2,FALSE)) = TRUE, "", VLOOKUP(D249,TAVOITTEET!B$2:D$12,2,FALSE))</f>
        <v/>
      </c>
      <c r="F249" s="41" t="str">
        <f>IF(ISNA(VLOOKUP(D249,TAVOITTEET!B$2:E$12,3,FALSE)) = TRUE, "", VLOOKUP(D249,TAVOITTEET!B$2:E$12,3,FALSE))</f>
        <v/>
      </c>
      <c r="G249" s="107"/>
      <c r="H249" s="85"/>
      <c r="I249" s="86"/>
      <c r="J249" s="88"/>
    </row>
    <row r="250" spans="2:10" x14ac:dyDescent="0.25">
      <c r="B250" s="78"/>
      <c r="C250" s="80"/>
      <c r="D250" s="82"/>
      <c r="E250" s="40" t="str">
        <f>IF(ISNA(VLOOKUP(D250,TAVOITTEET!B$2:D$12,2,FALSE)) = TRUE, "", VLOOKUP(D250,TAVOITTEET!B$2:D$12,2,FALSE))</f>
        <v/>
      </c>
      <c r="F250" s="41" t="str">
        <f>IF(ISNA(VLOOKUP(D250,TAVOITTEET!B$2:E$12,3,FALSE)) = TRUE, "", VLOOKUP(D250,TAVOITTEET!B$2:E$12,3,FALSE))</f>
        <v/>
      </c>
      <c r="G250" s="107"/>
      <c r="H250" s="85"/>
      <c r="I250" s="86"/>
      <c r="J250" s="88"/>
    </row>
    <row r="251" spans="2:10" x14ac:dyDescent="0.25">
      <c r="B251" s="78"/>
      <c r="C251" s="80"/>
      <c r="D251" s="82"/>
      <c r="E251" s="40" t="str">
        <f>IF(ISNA(VLOOKUP(D251,TAVOITTEET!B$2:D$12,2,FALSE)) = TRUE, "", VLOOKUP(D251,TAVOITTEET!B$2:D$12,2,FALSE))</f>
        <v/>
      </c>
      <c r="F251" s="41" t="str">
        <f>IF(ISNA(VLOOKUP(D251,TAVOITTEET!B$2:E$12,3,FALSE)) = TRUE, "", VLOOKUP(D251,TAVOITTEET!B$2:E$12,3,FALSE))</f>
        <v/>
      </c>
      <c r="G251" s="107"/>
      <c r="H251" s="85"/>
      <c r="I251" s="86"/>
      <c r="J251" s="88"/>
    </row>
    <row r="252" spans="2:10" x14ac:dyDescent="0.25">
      <c r="B252" s="78"/>
      <c r="C252" s="80"/>
      <c r="D252" s="82"/>
      <c r="E252" s="40" t="str">
        <f>IF(ISNA(VLOOKUP(D252,TAVOITTEET!B$2:D$12,2,FALSE)) = TRUE, "", VLOOKUP(D252,TAVOITTEET!B$2:D$12,2,FALSE))</f>
        <v/>
      </c>
      <c r="F252" s="41" t="str">
        <f>IF(ISNA(VLOOKUP(D252,TAVOITTEET!B$2:E$12,3,FALSE)) = TRUE, "", VLOOKUP(D252,TAVOITTEET!B$2:E$12,3,FALSE))</f>
        <v/>
      </c>
      <c r="G252" s="107"/>
      <c r="H252" s="85"/>
      <c r="I252" s="86"/>
      <c r="J252" s="88"/>
    </row>
  </sheetData>
  <sheetProtection sheet="1" formatCells="0" formatColumns="0" formatRows="0" insertColumns="0" insertRows="0" insertHyperlinks="0" deleteColumns="0" deleteRows="0" selectLockedCells="1"/>
  <mergeCells count="1">
    <mergeCell ref="B4:C5"/>
  </mergeCells>
  <conditionalFormatting sqref="B12:B89 B163:B179">
    <cfRule type="cellIs" dxfId="38" priority="8" operator="greaterThan">
      <formula>0</formula>
    </cfRule>
  </conditionalFormatting>
  <conditionalFormatting sqref="C9:J252">
    <cfRule type="expression" dxfId="37" priority="6">
      <formula>$B9&gt;0</formula>
    </cfRule>
  </conditionalFormatting>
  <conditionalFormatting sqref="B90:B162">
    <cfRule type="cellIs" dxfId="36" priority="5" operator="greaterThan">
      <formula>0</formula>
    </cfRule>
  </conditionalFormatting>
  <conditionalFormatting sqref="B180:B252">
    <cfRule type="cellIs" dxfId="35" priority="3" operator="greaterThan">
      <formula>0</formula>
    </cfRule>
  </conditionalFormatting>
  <conditionalFormatting sqref="B9:B11">
    <cfRule type="cellIs" dxfId="34" priority="1" operator="greaterThan">
      <formula>0</formula>
    </cfRule>
  </conditionalFormatting>
  <dataValidations count="8">
    <dataValidation allowBlank="1" showInputMessage="1" showErrorMessage="1" prompt="Merkitse tähän sarakkeeseen opintokokonaisuuden numero välillä 1-50." sqref="B7"/>
    <dataValidation allowBlank="1" showInputMessage="1" showErrorMessage="1" prompt="Anna tässä opintojaksolle kuvaava nimi" sqref="C7"/>
    <dataValidation allowBlank="1" showInputMessage="1" showErrorMessage="1" prompt="Poimi tavoitteet opintokokonaisuudelle" sqref="D7"/>
    <dataValidation allowBlank="1" showInputMessage="1" showErrorMessage="1" prompt="Arvioinnin kohde ja tavoiteteksti tulevat automaattisesti, kun valitset tavoitteen." sqref="E7:F7"/>
    <dataValidation allowBlank="1" showInputMessage="1" showErrorMessage="1" prompt="Suunnittele tähän opintokokonaisuuden toteutus, voit myös linkittää asioita." sqref="H7"/>
    <dataValidation allowBlank="1" showInputMessage="1" showErrorMessage="1" prompt="Valitse arviointimenetelmä" sqref="I7"/>
    <dataValidation allowBlank="1" showInputMessage="1" showErrorMessage="1" prompt="Tähän voit kirjata tarvittavia lisätietoja sisältöön ja arviointiin liittyen." sqref="J7"/>
    <dataValidation allowBlank="1" showInputMessage="1" showErrorMessage="1" prompt="Valitse sisältöalue" sqref="G7"/>
  </dataValidations>
  <pageMargins left="0.70866141732283472" right="0.70866141732283472" top="0.74803149606299213" bottom="0.74803149606299213" header="0.31496062992125984" footer="0.31496062992125984"/>
  <pageSetup paperSize="8" scale="83" fitToHeight="2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TIEDOT!$B$3:$B$7</xm:f>
          </x14:formula1>
          <xm:sqref>I8:I252</xm:sqref>
        </x14:dataValidation>
        <x14:dataValidation type="list" allowBlank="1" showInputMessage="1" showErrorMessage="1">
          <x14:formula1>
            <xm:f>TIEDOT!$B$10:$B$59</xm:f>
          </x14:formula1>
          <xm:sqref>B8:B252</xm:sqref>
        </x14:dataValidation>
        <x14:dataValidation type="list" allowBlank="1" showInputMessage="1" showErrorMessage="1">
          <x14:formula1>
            <xm:f>TAVOITTEET!$B$15:$B$20</xm:f>
          </x14:formula1>
          <xm:sqref>G8:G252</xm:sqref>
        </x14:dataValidation>
        <x14:dataValidation type="list" allowBlank="1" showInputMessage="1" showErrorMessage="1">
          <x14:formula1>
            <xm:f>TAVOITTEET!$B$2:$B$12</xm:f>
          </x14:formula1>
          <xm:sqref>D8:D252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tabColor theme="7"/>
    <pageSetUpPr fitToPage="1"/>
  </sheetPr>
  <dimension ref="B1:BA56"/>
  <sheetViews>
    <sheetView showGridLines="0" zoomScaleNormal="100" zoomScaleSheetLayoutView="80" workbookViewId="0">
      <pane xSplit="1" ySplit="6" topLeftCell="B7" activePane="bottomRight" state="frozen"/>
      <selection activeCell="C15" sqref="C15"/>
      <selection pane="topRight" activeCell="C15" sqref="C15"/>
      <selection pane="bottomLeft" activeCell="C15" sqref="C15"/>
      <selection pane="bottomRight" activeCell="D7" sqref="D7"/>
    </sheetView>
  </sheetViews>
  <sheetFormatPr defaultColWidth="2.75" defaultRowHeight="30" customHeight="1" x14ac:dyDescent="0.3"/>
  <cols>
    <col min="1" max="1" width="2.625" customWidth="1"/>
    <col min="2" max="2" width="24" style="2" customWidth="1"/>
    <col min="3" max="3" width="32" style="14" customWidth="1"/>
    <col min="4" max="4" width="14" style="1" customWidth="1"/>
    <col min="5" max="6" width="13.625" style="1" customWidth="1"/>
    <col min="7" max="8" width="14.375" style="1" customWidth="1"/>
    <col min="9" max="28" width="4.125" style="1" customWidth="1"/>
    <col min="29" max="52" width="4.125" customWidth="1"/>
  </cols>
  <sheetData>
    <row r="1" spans="2:53" ht="60" customHeight="1" thickBot="1" x14ac:dyDescent="0.85">
      <c r="B1" s="6" t="s">
        <v>0</v>
      </c>
      <c r="C1" s="13"/>
      <c r="D1" s="5"/>
      <c r="E1" s="5"/>
      <c r="F1" s="5"/>
      <c r="G1" s="5"/>
      <c r="H1" s="5"/>
    </row>
    <row r="2" spans="2:53" ht="21" customHeight="1" thickTop="1" thickBot="1" x14ac:dyDescent="0.3">
      <c r="B2" s="22"/>
      <c r="C2" s="22"/>
      <c r="D2" s="22"/>
      <c r="E2" s="71"/>
      <c r="F2" s="22"/>
      <c r="H2" s="4" t="s">
        <v>1</v>
      </c>
      <c r="I2" s="96">
        <v>32</v>
      </c>
      <c r="K2" s="7"/>
      <c r="L2" s="31" t="s">
        <v>2</v>
      </c>
      <c r="M2" s="32"/>
      <c r="N2" s="32"/>
      <c r="O2" s="33"/>
      <c r="P2" s="30"/>
      <c r="Q2" s="8"/>
      <c r="R2" s="18" t="s">
        <v>3</v>
      </c>
      <c r="S2" s="19"/>
      <c r="T2" s="20"/>
      <c r="U2" s="29"/>
      <c r="V2" s="16"/>
      <c r="W2" s="9"/>
      <c r="X2" s="16" t="s">
        <v>4</v>
      </c>
      <c r="Y2" s="34"/>
      <c r="AA2" s="17"/>
      <c r="AB2" s="17"/>
      <c r="AC2" s="17"/>
      <c r="AD2" s="17"/>
      <c r="AE2" s="21"/>
      <c r="AF2" s="28"/>
      <c r="AG2" s="24"/>
      <c r="AH2" s="10"/>
      <c r="AI2" s="10"/>
      <c r="AJ2" s="10"/>
      <c r="AK2" s="10"/>
      <c r="AL2" s="57"/>
      <c r="AN2" s="11"/>
      <c r="AP2" s="10"/>
      <c r="AQ2" s="10"/>
    </row>
    <row r="3" spans="2:53" ht="11.45" customHeight="1" thickTop="1" x14ac:dyDescent="0.3">
      <c r="AL3" s="49"/>
    </row>
    <row r="4" spans="2:53" ht="23.45" customHeight="1" x14ac:dyDescent="0.3">
      <c r="H4" s="65" t="s">
        <v>38</v>
      </c>
      <c r="L4" s="72" t="str">
        <f>IF(L5&lt;8, "syys", "")</f>
        <v/>
      </c>
      <c r="M4" s="74" t="str">
        <f>IF(M5&lt;8, "syys", "")</f>
        <v>syys</v>
      </c>
      <c r="N4" s="74" t="str">
        <f>IF(N5&lt;8, "syys", "")</f>
        <v/>
      </c>
      <c r="O4" s="74" t="str">
        <f>IF(O5&lt;8, "syys", "")</f>
        <v/>
      </c>
      <c r="P4" s="75"/>
      <c r="Q4" s="75" t="str">
        <f>IF(Q5&lt;8, "loka", "")</f>
        <v/>
      </c>
      <c r="R4" s="75" t="str">
        <f>IF(R5&lt;8, "loka", "")</f>
        <v>loka</v>
      </c>
      <c r="S4" s="75" t="str">
        <f>IF(S5&lt;8, "loka", "")</f>
        <v/>
      </c>
      <c r="T4" s="75"/>
      <c r="U4" s="76" t="str">
        <f>IF(U5&lt;8, "marras", "")</f>
        <v/>
      </c>
      <c r="V4" s="76" t="str">
        <f>IF(V5&lt;8, "marras", "")</f>
        <v>marras</v>
      </c>
      <c r="W4" s="76" t="str">
        <f>IF(W5&lt;8, "marras", "")</f>
        <v/>
      </c>
      <c r="X4" s="75"/>
      <c r="Y4" s="75" t="str">
        <f>IF(Y5&lt;8, "joulu","")</f>
        <v/>
      </c>
      <c r="Z4" s="75" t="str">
        <f>IF(Z5&lt;8, "joulu","")</f>
        <v>joulu</v>
      </c>
      <c r="AA4" s="75" t="str">
        <f>IF(AA5&lt;8, "joulu","")</f>
        <v/>
      </c>
      <c r="AB4" s="75"/>
      <c r="AC4" s="75"/>
      <c r="AD4" s="76" t="str">
        <f>IF(AD5&lt;8, "tammi", "")</f>
        <v/>
      </c>
      <c r="AE4" s="76" t="str">
        <f>IF(AE5&lt;8, "tammi", "")</f>
        <v>tammi</v>
      </c>
      <c r="AF4" s="75"/>
      <c r="AG4" s="75"/>
      <c r="AH4" s="76" t="str">
        <f>IF(AH5&lt;8, "helmi", "")</f>
        <v/>
      </c>
      <c r="AI4" s="76" t="str">
        <f>IF(AI5&lt;8, "helmi", "")</f>
        <v>helmi</v>
      </c>
      <c r="AJ4" s="76" t="str">
        <f>IF(AJ5&lt;8, "helmi", "")</f>
        <v/>
      </c>
      <c r="AK4" s="75"/>
      <c r="AL4" s="76" t="str">
        <f>IF(AL5&lt;8, "maalis", "")</f>
        <v/>
      </c>
      <c r="AM4" s="76" t="str">
        <f>IF(AM5&lt;8, "maalis", "")</f>
        <v>maalis</v>
      </c>
      <c r="AN4" s="76" t="str">
        <f>IF(AN5&lt;8, "maalis", "")</f>
        <v/>
      </c>
      <c r="AO4" s="75"/>
      <c r="AP4" s="75"/>
      <c r="AQ4" s="76" t="str">
        <f>IF(AQ5&lt;8, "huhti", "")</f>
        <v/>
      </c>
      <c r="AR4" s="76" t="str">
        <f>IF(AR5&lt;8, "huhti", "")</f>
        <v>huhti</v>
      </c>
      <c r="AS4" s="76" t="str">
        <f>IF(AS5&lt;8, "huhti", "")</f>
        <v/>
      </c>
      <c r="AT4" s="75"/>
      <c r="AU4" s="76" t="str">
        <f>IF(AU5&lt;8, "touko", "")</f>
        <v/>
      </c>
      <c r="AV4" s="76" t="str">
        <f>IF(AV5&lt;8, "touko", "")</f>
        <v>touko</v>
      </c>
      <c r="AW4" s="76" t="str">
        <f>IF(AW5&lt;8, "touko", "")</f>
        <v/>
      </c>
      <c r="AX4" s="75"/>
      <c r="AY4" s="76" t="str">
        <f>IF(AY5&lt;8, "kesä", "")</f>
        <v/>
      </c>
      <c r="AZ4" s="76" t="str">
        <f>IF(AZ5&lt;8, "kesä", "")</f>
        <v>kesä</v>
      </c>
      <c r="BA4" s="76"/>
    </row>
    <row r="5" spans="2:53" ht="17.45" customHeight="1" x14ac:dyDescent="0.25">
      <c r="B5" s="115" t="s">
        <v>5</v>
      </c>
      <c r="C5" s="115" t="s">
        <v>6</v>
      </c>
      <c r="D5" s="117" t="s">
        <v>7</v>
      </c>
      <c r="E5" s="119" t="s">
        <v>8</v>
      </c>
      <c r="F5" s="119" t="s">
        <v>9</v>
      </c>
      <c r="G5" s="113" t="s">
        <v>10</v>
      </c>
      <c r="H5" s="97" t="s">
        <v>39</v>
      </c>
      <c r="I5" s="58">
        <f>VLOOKUP($H$5,LUKUVUOSITIEDOT!$D:$AV,2,FALSE)</f>
        <v>5</v>
      </c>
      <c r="J5" s="58">
        <f>VLOOKUP($H$5,LUKUVUOSITIEDOT!$D:$AV,3,FALSE)</f>
        <v>12</v>
      </c>
      <c r="K5" s="58">
        <f>VLOOKUP($H$5,LUKUVUOSITIEDOT!$D:$AV,4,FALSE)</f>
        <v>19</v>
      </c>
      <c r="L5" s="58">
        <f>VLOOKUP($H$5,LUKUVUOSITIEDOT!$D:$AV,5,FALSE)</f>
        <v>26</v>
      </c>
      <c r="M5" s="59">
        <f>VLOOKUP($H$5,LUKUVUOSITIEDOT!$D:$AV,6,FALSE)</f>
        <v>2</v>
      </c>
      <c r="N5" s="58">
        <f>VLOOKUP($H$5,LUKUVUOSITIEDOT!$D:$AV,7,FALSE)</f>
        <v>9</v>
      </c>
      <c r="O5" s="58">
        <f>VLOOKUP($H$5,LUKUVUOSITIEDOT!$D:$AV,8,FALSE)</f>
        <v>16</v>
      </c>
      <c r="P5" s="58">
        <f>VLOOKUP($H$5,LUKUVUOSITIEDOT!$D:$AV,9,FALSE)</f>
        <v>23</v>
      </c>
      <c r="Q5" s="58">
        <f>VLOOKUP($H$5,LUKUVUOSITIEDOT!$D:$AV,10,FALSE)</f>
        <v>30</v>
      </c>
      <c r="R5" s="58">
        <f>VLOOKUP($H$5,LUKUVUOSITIEDOT!$D:$AV,11,FALSE)</f>
        <v>7</v>
      </c>
      <c r="S5" s="58">
        <f>VLOOKUP($H$5,LUKUVUOSITIEDOT!$D:$AV,12,FALSE)</f>
        <v>14</v>
      </c>
      <c r="T5" s="58">
        <f>VLOOKUP($H$5,LUKUVUOSITIEDOT!$D:$AV,13,FALSE)</f>
        <v>21</v>
      </c>
      <c r="U5" s="58">
        <f>VLOOKUP($H$5,LUKUVUOSITIEDOT!$D:$AV,14,FALSE)</f>
        <v>28</v>
      </c>
      <c r="V5" s="58">
        <f>VLOOKUP($H$5,LUKUVUOSITIEDOT!$D:$AV,15,FALSE)</f>
        <v>4</v>
      </c>
      <c r="W5" s="58">
        <f>VLOOKUP($H$5,LUKUVUOSITIEDOT!$D:$AV,16,FALSE)</f>
        <v>11</v>
      </c>
      <c r="X5" s="58">
        <f>VLOOKUP($H$5,LUKUVUOSITIEDOT!$D:$AV,17,FALSE)</f>
        <v>18</v>
      </c>
      <c r="Y5" s="58">
        <f>VLOOKUP($H$5,LUKUVUOSITIEDOT!$D:$AV,18,FALSE)</f>
        <v>25</v>
      </c>
      <c r="Z5" s="58">
        <f>VLOOKUP($H$5,LUKUVUOSITIEDOT!$D:$AV,19,FALSE)</f>
        <v>2</v>
      </c>
      <c r="AA5" s="58">
        <f>VLOOKUP($H$5,LUKUVUOSITIEDOT!$D:$AV,20,FALSE)</f>
        <v>9</v>
      </c>
      <c r="AB5" s="58">
        <f>VLOOKUP($H$5,LUKUVUOSITIEDOT!$D:$AV,21,FALSE)</f>
        <v>16</v>
      </c>
      <c r="AC5" s="58">
        <f>VLOOKUP($H$5,LUKUVUOSITIEDOT!$D:$AV,22,FALSE)</f>
        <v>23</v>
      </c>
      <c r="AD5" s="58">
        <f>VLOOKUP($H$5,LUKUVUOSITIEDOT!$D:$AV,23,FALSE)</f>
        <v>30</v>
      </c>
      <c r="AE5" s="58">
        <f>VLOOKUP($H$5,LUKUVUOSITIEDOT!$D:$AV,24,FALSE)</f>
        <v>6</v>
      </c>
      <c r="AF5" s="58">
        <f>VLOOKUP($H$5,LUKUVUOSITIEDOT!$D:$AV,25,FALSE)</f>
        <v>13</v>
      </c>
      <c r="AG5" s="58">
        <f>VLOOKUP($H$5,LUKUVUOSITIEDOT!$D:$AV,26,FALSE)</f>
        <v>20</v>
      </c>
      <c r="AH5" s="58">
        <f>VLOOKUP($H$5,LUKUVUOSITIEDOT!$D:$AV,27,FALSE)</f>
        <v>27</v>
      </c>
      <c r="AI5" s="58">
        <f>VLOOKUP($H$5,LUKUVUOSITIEDOT!$D:$AV,28,FALSE)</f>
        <v>3</v>
      </c>
      <c r="AJ5" s="58">
        <f>VLOOKUP($H$5,LUKUVUOSITIEDOT!$D:$AV,29,FALSE)</f>
        <v>10</v>
      </c>
      <c r="AK5" s="58">
        <f>VLOOKUP($H$5,LUKUVUOSITIEDOT!$D:$AV,30,FALSE)</f>
        <v>17</v>
      </c>
      <c r="AL5" s="58">
        <f>VLOOKUP($H$5,LUKUVUOSITIEDOT!$D:$AV,31,FALSE)</f>
        <v>24</v>
      </c>
      <c r="AM5" s="58">
        <f>VLOOKUP($H$5,LUKUVUOSITIEDOT!$D:$AV,32,FALSE)</f>
        <v>2</v>
      </c>
      <c r="AN5" s="58">
        <f>VLOOKUP($H$5,LUKUVUOSITIEDOT!$D:$AV,33,FALSE)</f>
        <v>9</v>
      </c>
      <c r="AO5" s="58">
        <f>VLOOKUP($H$5,LUKUVUOSITIEDOT!$D:$AV,34,FALSE)</f>
        <v>16</v>
      </c>
      <c r="AP5" s="58">
        <f>VLOOKUP($H$5,LUKUVUOSITIEDOT!$D:$AV,35,FALSE)</f>
        <v>23</v>
      </c>
      <c r="AQ5" s="58">
        <f>VLOOKUP($H$5,LUKUVUOSITIEDOT!$D:$AV,36,FALSE)</f>
        <v>30</v>
      </c>
      <c r="AR5" s="58">
        <f>VLOOKUP($H$5,LUKUVUOSITIEDOT!$D:$AV,37,FALSE)</f>
        <v>6</v>
      </c>
      <c r="AS5" s="58">
        <f>VLOOKUP($H$5,LUKUVUOSITIEDOT!$D:$AV,38,FALSE)</f>
        <v>13</v>
      </c>
      <c r="AT5" s="58">
        <f>VLOOKUP($H$5,LUKUVUOSITIEDOT!$D:$AV,39,FALSE)</f>
        <v>20</v>
      </c>
      <c r="AU5" s="58">
        <f>VLOOKUP($H$5,LUKUVUOSITIEDOT!$D:$AV,40,FALSE)</f>
        <v>27</v>
      </c>
      <c r="AV5" s="58">
        <f>VLOOKUP($H$5,LUKUVUOSITIEDOT!$D:$AV,41,FALSE)</f>
        <v>4</v>
      </c>
      <c r="AW5" s="58">
        <f>VLOOKUP($H$5,LUKUVUOSITIEDOT!$D:$AV,42,FALSE)</f>
        <v>11</v>
      </c>
      <c r="AX5" s="58">
        <f>VLOOKUP($H$5,LUKUVUOSITIEDOT!$D:$AV,43,FALSE)</f>
        <v>18</v>
      </c>
      <c r="AY5" s="58">
        <f>VLOOKUP($H$5,LUKUVUOSITIEDOT!$D:$AV,44,FALSE)</f>
        <v>25</v>
      </c>
      <c r="AZ5" s="58">
        <f>VLOOKUP($H$5,LUKUVUOSITIEDOT!$D:$AV,45,FALSE)</f>
        <v>1</v>
      </c>
    </row>
    <row r="6" spans="2:53" ht="24.6" customHeight="1" x14ac:dyDescent="0.25">
      <c r="B6" s="116"/>
      <c r="C6" s="116"/>
      <c r="D6" s="118"/>
      <c r="E6" s="114"/>
      <c r="F6" s="114"/>
      <c r="G6" s="114"/>
      <c r="H6" s="48"/>
      <c r="I6" s="3">
        <v>32</v>
      </c>
      <c r="J6" s="3">
        <v>33</v>
      </c>
      <c r="K6" s="3">
        <v>34</v>
      </c>
      <c r="L6" s="3">
        <v>35</v>
      </c>
      <c r="M6" s="3">
        <v>36</v>
      </c>
      <c r="N6" s="3">
        <v>37</v>
      </c>
      <c r="O6" s="3">
        <v>38</v>
      </c>
      <c r="P6" s="3">
        <v>39</v>
      </c>
      <c r="Q6" s="3">
        <v>40</v>
      </c>
      <c r="R6" s="3">
        <v>41</v>
      </c>
      <c r="S6" s="43">
        <v>42</v>
      </c>
      <c r="T6" s="3">
        <v>43</v>
      </c>
      <c r="U6" s="3">
        <v>44</v>
      </c>
      <c r="V6" s="3">
        <v>45</v>
      </c>
      <c r="W6" s="3">
        <v>46</v>
      </c>
      <c r="X6" s="3">
        <v>47</v>
      </c>
      <c r="Y6" s="3">
        <v>48</v>
      </c>
      <c r="Z6" s="3">
        <v>49</v>
      </c>
      <c r="AA6" s="3">
        <v>50</v>
      </c>
      <c r="AB6" s="3">
        <v>51</v>
      </c>
      <c r="AC6" s="43">
        <v>52</v>
      </c>
      <c r="AD6" s="43">
        <v>1</v>
      </c>
      <c r="AE6" s="3">
        <v>2</v>
      </c>
      <c r="AF6" s="3">
        <v>3</v>
      </c>
      <c r="AG6" s="3">
        <v>4</v>
      </c>
      <c r="AH6" s="3">
        <v>5</v>
      </c>
      <c r="AI6" s="3">
        <v>6</v>
      </c>
      <c r="AJ6" s="3">
        <v>7</v>
      </c>
      <c r="AK6" s="3">
        <v>8</v>
      </c>
      <c r="AL6" s="43">
        <v>9</v>
      </c>
      <c r="AM6" s="3">
        <v>10</v>
      </c>
      <c r="AN6" s="3">
        <v>11</v>
      </c>
      <c r="AO6" s="3">
        <v>12</v>
      </c>
      <c r="AP6" s="3">
        <v>13</v>
      </c>
      <c r="AQ6" s="3">
        <v>14</v>
      </c>
      <c r="AR6" s="3">
        <v>15</v>
      </c>
      <c r="AS6" s="3">
        <v>16</v>
      </c>
      <c r="AT6" s="3">
        <v>17</v>
      </c>
      <c r="AU6" s="3">
        <v>18</v>
      </c>
      <c r="AV6" s="3">
        <v>19</v>
      </c>
      <c r="AW6" s="3">
        <v>20</v>
      </c>
      <c r="AX6" s="3">
        <v>21</v>
      </c>
      <c r="AY6" s="3">
        <v>22</v>
      </c>
      <c r="AZ6" s="3">
        <v>23</v>
      </c>
    </row>
    <row r="7" spans="2:53" ht="30" customHeight="1" x14ac:dyDescent="0.25">
      <c r="B7" s="26">
        <v>1</v>
      </c>
      <c r="C7" s="27" t="str">
        <f>IF(ISNA(VLOOKUP(B7,OPINTOKOKONAISUUDET!B$8:C$206,2,FALSE)) = TRUE, "", VLOOKUP(B7,OPINTOKOKONAISUUDET!B$8:C$206,2,FALSE))</f>
        <v/>
      </c>
      <c r="D7" s="98"/>
      <c r="E7" s="98"/>
      <c r="F7" s="98"/>
      <c r="G7" s="98"/>
      <c r="H7" s="70"/>
      <c r="AL7" s="42"/>
    </row>
    <row r="8" spans="2:53" ht="30" customHeight="1" x14ac:dyDescent="0.25">
      <c r="B8" s="26">
        <v>2</v>
      </c>
      <c r="C8" s="27" t="str">
        <f>IF(ISNA(VLOOKUP(B8,OPINTOKOKONAISUUDET!B$8:C$206,2,FALSE)) = TRUE, "", VLOOKUP(B8,OPINTOKOKONAISUUDET!B$8:C$206,2,FALSE))</f>
        <v/>
      </c>
      <c r="D8" s="98"/>
      <c r="E8" s="98"/>
      <c r="F8" s="98"/>
      <c r="G8" s="98"/>
      <c r="H8" s="25"/>
      <c r="AL8" s="42"/>
    </row>
    <row r="9" spans="2:53" ht="30" customHeight="1" x14ac:dyDescent="0.25">
      <c r="B9" s="26">
        <v>3</v>
      </c>
      <c r="C9" s="27" t="str">
        <f>IF(ISNA(VLOOKUP(B9,OPINTOKOKONAISUUDET!B$8:C$206,2,FALSE)) = TRUE, "", VLOOKUP(B9,OPINTOKOKONAISUUDET!B$8:C$206,2,FALSE))</f>
        <v/>
      </c>
      <c r="D9" s="98"/>
      <c r="E9" s="98"/>
      <c r="F9" s="98"/>
      <c r="G9" s="98"/>
      <c r="H9" s="25"/>
      <c r="AL9" s="42"/>
    </row>
    <row r="10" spans="2:53" ht="30" customHeight="1" x14ac:dyDescent="0.25">
      <c r="B10" s="26">
        <v>4</v>
      </c>
      <c r="C10" s="27" t="str">
        <f>IF(ISNA(VLOOKUP(B10,OPINTOKOKONAISUUDET!B$8:C$206,2,FALSE)) = TRUE, "", VLOOKUP(B10,OPINTOKOKONAISUUDET!B$8:C$206,2,FALSE))</f>
        <v/>
      </c>
      <c r="D10" s="98"/>
      <c r="E10" s="98"/>
      <c r="F10" s="98"/>
      <c r="G10" s="98"/>
      <c r="H10" s="25"/>
      <c r="AL10" s="42"/>
    </row>
    <row r="11" spans="2:53" ht="30" customHeight="1" x14ac:dyDescent="0.25">
      <c r="B11" s="26">
        <v>5</v>
      </c>
      <c r="C11" s="27" t="str">
        <f>IF(ISNA(VLOOKUP(B11,OPINTOKOKONAISUUDET!B$8:C$206,2,FALSE)) = TRUE, "", VLOOKUP(B11,OPINTOKOKONAISUUDET!B$8:C$206,2,FALSE))</f>
        <v/>
      </c>
      <c r="D11" s="98"/>
      <c r="E11" s="98"/>
      <c r="F11" s="98"/>
      <c r="G11" s="98"/>
      <c r="H11" s="25"/>
      <c r="AL11" s="42"/>
    </row>
    <row r="12" spans="2:53" ht="30" customHeight="1" x14ac:dyDescent="0.25">
      <c r="B12" s="26">
        <v>6</v>
      </c>
      <c r="C12" s="27" t="str">
        <f>IF(ISNA(VLOOKUP(B12,OPINTOKOKONAISUUDET!B$8:C$206,2,FALSE)) = TRUE, "", VLOOKUP(B12,OPINTOKOKONAISUUDET!B$8:C$206,2,FALSE))</f>
        <v/>
      </c>
      <c r="D12" s="98"/>
      <c r="E12" s="98"/>
      <c r="F12" s="98"/>
      <c r="G12" s="98"/>
      <c r="H12" s="25"/>
      <c r="AL12" s="42"/>
    </row>
    <row r="13" spans="2:53" ht="30" customHeight="1" x14ac:dyDescent="0.25">
      <c r="B13" s="26">
        <v>7</v>
      </c>
      <c r="C13" s="27" t="str">
        <f>IF(ISNA(VLOOKUP(B13,OPINTOKOKONAISUUDET!B$8:C$206,2,FALSE)) = TRUE, "", VLOOKUP(B13,OPINTOKOKONAISUUDET!B$8:C$206,2,FALSE))</f>
        <v/>
      </c>
      <c r="D13" s="98"/>
      <c r="E13" s="98"/>
      <c r="F13" s="98"/>
      <c r="G13" s="98"/>
      <c r="H13" s="25"/>
      <c r="AL13" s="42"/>
    </row>
    <row r="14" spans="2:53" ht="30" customHeight="1" x14ac:dyDescent="0.25">
      <c r="B14" s="26">
        <v>8</v>
      </c>
      <c r="C14" s="27" t="str">
        <f>IF(ISNA(VLOOKUP(B14,OPINTOKOKONAISUUDET!B$8:C$206,2,FALSE)) = TRUE, "", VLOOKUP(B14,OPINTOKOKONAISUUDET!B$8:C$206,2,FALSE))</f>
        <v/>
      </c>
      <c r="D14" s="98"/>
      <c r="E14" s="98"/>
      <c r="F14" s="98"/>
      <c r="G14" s="98"/>
      <c r="H14" s="25"/>
      <c r="AL14" s="42"/>
    </row>
    <row r="15" spans="2:53" ht="30" customHeight="1" x14ac:dyDescent="0.25">
      <c r="B15" s="26">
        <v>9</v>
      </c>
      <c r="C15" s="27" t="str">
        <f>IF(ISNA(VLOOKUP(B15,OPINTOKOKONAISUUDET!B$8:C$206,2,FALSE)) = TRUE, "", VLOOKUP(B15,OPINTOKOKONAISUUDET!B$8:C$206,2,FALSE))</f>
        <v/>
      </c>
      <c r="D15" s="98"/>
      <c r="E15" s="98"/>
      <c r="F15" s="98"/>
      <c r="G15" s="98"/>
      <c r="H15" s="25"/>
      <c r="AL15" s="42"/>
    </row>
    <row r="16" spans="2:53" ht="30" customHeight="1" x14ac:dyDescent="0.25">
      <c r="B16" s="26">
        <v>10</v>
      </c>
      <c r="C16" s="27" t="str">
        <f>IF(ISNA(VLOOKUP(B16,OPINTOKOKONAISUUDET!B$8:C$206,2,FALSE)) = TRUE, "", VLOOKUP(B16,OPINTOKOKONAISUUDET!B$8:C$206,2,FALSE))</f>
        <v/>
      </c>
      <c r="D16" s="98"/>
      <c r="E16" s="98"/>
      <c r="F16" s="98"/>
      <c r="G16" s="98"/>
      <c r="H16" s="25"/>
      <c r="AL16" s="42"/>
    </row>
    <row r="17" spans="2:38" ht="30" customHeight="1" x14ac:dyDescent="0.25">
      <c r="B17" s="26">
        <v>11</v>
      </c>
      <c r="C17" s="27" t="str">
        <f>IF(ISNA(VLOOKUP(B17,OPINTOKOKONAISUUDET!B$8:C$206,2,FALSE)) = TRUE, "", VLOOKUP(B17,OPINTOKOKONAISUUDET!B$8:C$206,2,FALSE))</f>
        <v/>
      </c>
      <c r="D17" s="99"/>
      <c r="E17" s="98"/>
      <c r="F17" s="98"/>
      <c r="G17" s="98"/>
      <c r="H17" s="25"/>
      <c r="AL17" s="42"/>
    </row>
    <row r="18" spans="2:38" ht="30" customHeight="1" x14ac:dyDescent="0.25">
      <c r="B18" s="26">
        <v>12</v>
      </c>
      <c r="C18" s="27" t="str">
        <f>IF(ISNA(VLOOKUP(B18,OPINTOKOKONAISUUDET!B$8:C$206,2,FALSE)) = TRUE, "", VLOOKUP(B18,OPINTOKOKONAISUUDET!B$8:C$206,2,FALSE))</f>
        <v/>
      </c>
      <c r="D18" s="98"/>
      <c r="E18" s="98"/>
      <c r="F18" s="98"/>
      <c r="G18" s="98"/>
      <c r="H18" s="25"/>
      <c r="AL18" s="42"/>
    </row>
    <row r="19" spans="2:38" ht="30" customHeight="1" x14ac:dyDescent="0.25">
      <c r="B19" s="26">
        <v>13</v>
      </c>
      <c r="C19" s="27" t="str">
        <f>IF(ISNA(VLOOKUP(B19,OPINTOKOKONAISUUDET!B$8:C$206,2,FALSE)) = TRUE, "", VLOOKUP(B19,OPINTOKOKONAISUUDET!B$8:C$206,2,FALSE))</f>
        <v/>
      </c>
      <c r="D19" s="98"/>
      <c r="E19" s="98"/>
      <c r="F19" s="98"/>
      <c r="G19" s="98"/>
      <c r="H19" s="25"/>
      <c r="AL19" s="42"/>
    </row>
    <row r="20" spans="2:38" ht="30" customHeight="1" x14ac:dyDescent="0.25">
      <c r="B20" s="26">
        <v>14</v>
      </c>
      <c r="C20" s="27" t="str">
        <f>IF(ISNA(VLOOKUP(B20,OPINTOKOKONAISUUDET!B$8:C$206,2,FALSE)) = TRUE, "", VLOOKUP(B20,OPINTOKOKONAISUUDET!B$8:C$206,2,FALSE))</f>
        <v/>
      </c>
      <c r="D20" s="98"/>
      <c r="E20" s="98"/>
      <c r="F20" s="98"/>
      <c r="G20" s="98"/>
      <c r="H20" s="25"/>
      <c r="AL20" s="42"/>
    </row>
    <row r="21" spans="2:38" ht="30" customHeight="1" x14ac:dyDescent="0.25">
      <c r="B21" s="26">
        <v>15</v>
      </c>
      <c r="C21" s="27" t="str">
        <f>IF(ISNA(VLOOKUP(B21,OPINTOKOKONAISUUDET!B$8:C$206,2,FALSE)) = TRUE, "", VLOOKUP(B21,OPINTOKOKONAISUUDET!B$8:C$206,2,FALSE))</f>
        <v/>
      </c>
      <c r="D21" s="98"/>
      <c r="E21" s="98"/>
      <c r="F21" s="98"/>
      <c r="G21" s="98"/>
      <c r="H21" s="25"/>
      <c r="AL21" s="42"/>
    </row>
    <row r="22" spans="2:38" ht="30" customHeight="1" x14ac:dyDescent="0.25">
      <c r="B22" s="26">
        <v>16</v>
      </c>
      <c r="C22" s="27" t="str">
        <f>IF(ISNA(VLOOKUP(B22,OPINTOKOKONAISUUDET!B$8:C$206,2,FALSE)) = TRUE, "", VLOOKUP(B22,OPINTOKOKONAISUUDET!B$8:C$206,2,FALSE))</f>
        <v/>
      </c>
      <c r="D22" s="98"/>
      <c r="E22" s="98"/>
      <c r="F22" s="98"/>
      <c r="G22" s="98"/>
      <c r="H22" s="25"/>
      <c r="AL22" s="42"/>
    </row>
    <row r="23" spans="2:38" ht="30" customHeight="1" x14ac:dyDescent="0.25">
      <c r="B23" s="26">
        <v>17</v>
      </c>
      <c r="C23" s="27" t="str">
        <f>IF(ISNA(VLOOKUP(B23,OPINTOKOKONAISUUDET!B$8:C$206,2,FALSE)) = TRUE, "", VLOOKUP(B23,OPINTOKOKONAISUUDET!B$8:C$206,2,FALSE))</f>
        <v/>
      </c>
      <c r="D23" s="98"/>
      <c r="E23" s="98"/>
      <c r="F23" s="98"/>
      <c r="G23" s="98"/>
      <c r="H23" s="25"/>
      <c r="AL23" s="42"/>
    </row>
    <row r="24" spans="2:38" ht="30" customHeight="1" x14ac:dyDescent="0.25">
      <c r="B24" s="26">
        <v>18</v>
      </c>
      <c r="C24" s="27" t="str">
        <f>IF(ISNA(VLOOKUP(B24,OPINTOKOKONAISUUDET!B$8:C$206,2,FALSE)) = TRUE, "", VLOOKUP(B24,OPINTOKOKONAISUUDET!B$8:C$206,2,FALSE))</f>
        <v/>
      </c>
      <c r="D24" s="98"/>
      <c r="E24" s="98"/>
      <c r="F24" s="98"/>
      <c r="G24" s="98"/>
      <c r="H24" s="25"/>
      <c r="AL24" s="42"/>
    </row>
    <row r="25" spans="2:38" ht="30" customHeight="1" x14ac:dyDescent="0.25">
      <c r="B25" s="26">
        <v>19</v>
      </c>
      <c r="C25" s="27" t="str">
        <f>IF(ISNA(VLOOKUP(B25,OPINTOKOKONAISUUDET!B$8:C$206,2,FALSE)) = TRUE, "", VLOOKUP(B25,OPINTOKOKONAISUUDET!B$8:C$206,2,FALSE))</f>
        <v/>
      </c>
      <c r="D25" s="98"/>
      <c r="E25" s="98"/>
      <c r="F25" s="98"/>
      <c r="G25" s="98"/>
      <c r="H25" s="25"/>
      <c r="AL25" s="42"/>
    </row>
    <row r="26" spans="2:38" ht="30" customHeight="1" x14ac:dyDescent="0.25">
      <c r="B26" s="26">
        <v>20</v>
      </c>
      <c r="C26" s="27" t="str">
        <f>IF(ISNA(VLOOKUP(B26,OPINTOKOKONAISUUDET!B$8:C$206,2,FALSE)) = TRUE, "", VLOOKUP(B26,OPINTOKOKONAISUUDET!B$8:C$206,2,FALSE))</f>
        <v/>
      </c>
      <c r="D26" s="98"/>
      <c r="E26" s="98"/>
      <c r="F26" s="98"/>
      <c r="G26" s="98"/>
      <c r="H26" s="25"/>
      <c r="AL26" s="42"/>
    </row>
    <row r="27" spans="2:38" ht="30" customHeight="1" x14ac:dyDescent="0.25">
      <c r="B27" s="26">
        <v>21</v>
      </c>
      <c r="C27" s="27" t="str">
        <f>IF(ISNA(VLOOKUP(B27,OPINTOKOKONAISUUDET!B$8:C$206,2,FALSE)) = TRUE, "", VLOOKUP(B27,OPINTOKOKONAISUUDET!B$8:C$206,2,FALSE))</f>
        <v/>
      </c>
      <c r="D27" s="98"/>
      <c r="E27" s="98"/>
      <c r="F27" s="98"/>
      <c r="G27" s="98"/>
      <c r="H27" s="25"/>
      <c r="AL27" s="42"/>
    </row>
    <row r="28" spans="2:38" ht="30" customHeight="1" x14ac:dyDescent="0.25">
      <c r="B28" s="26">
        <v>22</v>
      </c>
      <c r="C28" s="27" t="str">
        <f>IF(ISNA(VLOOKUP(B28,OPINTOKOKONAISUUDET!B$8:C$206,2,FALSE)) = TRUE, "", VLOOKUP(B28,OPINTOKOKONAISUUDET!B$8:C$206,2,FALSE))</f>
        <v/>
      </c>
      <c r="D28" s="98"/>
      <c r="E28" s="98"/>
      <c r="F28" s="98"/>
      <c r="G28" s="98"/>
      <c r="H28" s="25"/>
      <c r="AL28" s="42"/>
    </row>
    <row r="29" spans="2:38" ht="30" customHeight="1" x14ac:dyDescent="0.25">
      <c r="B29" s="26">
        <v>23</v>
      </c>
      <c r="C29" s="27" t="str">
        <f>IF(ISNA(VLOOKUP(B29,OPINTOKOKONAISUUDET!B$8:C$206,2,FALSE)) = TRUE, "", VLOOKUP(B29,OPINTOKOKONAISUUDET!B$8:C$206,2,FALSE))</f>
        <v/>
      </c>
      <c r="D29" s="98"/>
      <c r="E29" s="98"/>
      <c r="F29" s="98"/>
      <c r="G29" s="98"/>
      <c r="H29" s="25"/>
      <c r="AL29" s="42"/>
    </row>
    <row r="30" spans="2:38" ht="30" customHeight="1" x14ac:dyDescent="0.25">
      <c r="B30" s="26">
        <v>24</v>
      </c>
      <c r="C30" s="27" t="str">
        <f>IF(ISNA(VLOOKUP(B30,OPINTOKOKONAISUUDET!B$8:C$206,2,FALSE)) = TRUE, "", VLOOKUP(B30,OPINTOKOKONAISUUDET!B$8:C$206,2,FALSE))</f>
        <v/>
      </c>
      <c r="D30" s="98"/>
      <c r="E30" s="98"/>
      <c r="F30" s="98"/>
      <c r="G30" s="98"/>
      <c r="H30" s="25"/>
      <c r="AL30" s="42"/>
    </row>
    <row r="31" spans="2:38" ht="30" customHeight="1" x14ac:dyDescent="0.25">
      <c r="B31" s="26">
        <v>25</v>
      </c>
      <c r="C31" s="27" t="str">
        <f>IF(ISNA(VLOOKUP(B31,OPINTOKOKONAISUUDET!B$8:C$206,2,FALSE)) = TRUE, "", VLOOKUP(B31,OPINTOKOKONAISUUDET!B$8:C$206,2,FALSE))</f>
        <v/>
      </c>
      <c r="D31" s="98"/>
      <c r="E31" s="98"/>
      <c r="F31" s="98"/>
      <c r="G31" s="98"/>
      <c r="H31" s="25"/>
      <c r="AL31" s="42"/>
    </row>
    <row r="32" spans="2:38" ht="30" customHeight="1" x14ac:dyDescent="0.25">
      <c r="B32" s="26">
        <v>26</v>
      </c>
      <c r="C32" s="27" t="str">
        <f>IF(ISNA(VLOOKUP(B32,OPINTOKOKONAISUUDET!B$8:C$206,2,FALSE)) = TRUE, "", VLOOKUP(B32,OPINTOKOKONAISUUDET!B$8:C$206,2,FALSE))</f>
        <v/>
      </c>
      <c r="D32" s="98"/>
      <c r="E32" s="98"/>
      <c r="F32" s="98"/>
      <c r="G32" s="98"/>
      <c r="H32" s="25"/>
      <c r="AL32" s="42"/>
    </row>
    <row r="33" spans="2:38" ht="30" customHeight="1" x14ac:dyDescent="0.25">
      <c r="B33" s="26">
        <v>27</v>
      </c>
      <c r="C33" s="27" t="str">
        <f>IF(ISNA(VLOOKUP(B33,OPINTOKOKONAISUUDET!B$8:C$206,2,FALSE)) = TRUE, "", VLOOKUP(B33,OPINTOKOKONAISUUDET!B$8:C$206,2,FALSE))</f>
        <v/>
      </c>
      <c r="D33" s="98"/>
      <c r="E33" s="98"/>
      <c r="F33" s="98"/>
      <c r="G33" s="98"/>
      <c r="H33" s="25"/>
      <c r="AL33" s="42"/>
    </row>
    <row r="34" spans="2:38" ht="30" customHeight="1" x14ac:dyDescent="0.25">
      <c r="B34" s="26">
        <v>28</v>
      </c>
      <c r="C34" s="27" t="str">
        <f>IF(ISNA(VLOOKUP(B34,OPINTOKOKONAISUUDET!B$8:C$206,2,FALSE)) = TRUE, "", VLOOKUP(B34,OPINTOKOKONAISUUDET!B$8:C$206,2,FALSE))</f>
        <v/>
      </c>
      <c r="D34" s="98"/>
      <c r="E34" s="98"/>
      <c r="F34" s="98"/>
      <c r="G34" s="98"/>
      <c r="H34" s="25"/>
      <c r="AL34" s="42"/>
    </row>
    <row r="35" spans="2:38" ht="30" customHeight="1" x14ac:dyDescent="0.25">
      <c r="B35" s="26">
        <v>29</v>
      </c>
      <c r="C35" s="27" t="str">
        <f>IF(ISNA(VLOOKUP(B35,OPINTOKOKONAISUUDET!B$8:C$206,2,FALSE)) = TRUE, "", VLOOKUP(B35,OPINTOKOKONAISUUDET!B$8:C$206,2,FALSE))</f>
        <v/>
      </c>
      <c r="D35" s="98"/>
      <c r="E35" s="98"/>
      <c r="F35" s="98"/>
      <c r="G35" s="98"/>
      <c r="H35" s="25"/>
      <c r="AL35" s="42"/>
    </row>
    <row r="36" spans="2:38" ht="30" customHeight="1" x14ac:dyDescent="0.25">
      <c r="B36" s="26">
        <v>30</v>
      </c>
      <c r="C36" s="27" t="str">
        <f>IF(ISNA(VLOOKUP(B36,OPINTOKOKONAISUUDET!B$8:C$206,2,FALSE)) = TRUE, "", VLOOKUP(B36,OPINTOKOKONAISUUDET!B$8:C$206,2,FALSE))</f>
        <v/>
      </c>
      <c r="D36" s="98"/>
      <c r="E36" s="98"/>
      <c r="F36" s="98"/>
      <c r="G36" s="98"/>
      <c r="H36" s="25"/>
      <c r="AL36" s="42"/>
    </row>
    <row r="37" spans="2:38" ht="30" customHeight="1" x14ac:dyDescent="0.25">
      <c r="B37" s="26">
        <v>31</v>
      </c>
      <c r="C37" s="27" t="str">
        <f>IF(ISNA(VLOOKUP(B37,OPINTOKOKONAISUUDET!B$8:C$206,2,FALSE)) = TRUE, "", VLOOKUP(B37,OPINTOKOKONAISUUDET!B$8:C$206,2,FALSE))</f>
        <v/>
      </c>
      <c r="D37" s="98"/>
      <c r="E37" s="98"/>
      <c r="F37" s="98"/>
      <c r="G37" s="98"/>
      <c r="H37" s="25"/>
      <c r="AL37" s="42"/>
    </row>
    <row r="38" spans="2:38" ht="30" customHeight="1" x14ac:dyDescent="0.25">
      <c r="B38" s="26">
        <v>32</v>
      </c>
      <c r="C38" s="27" t="str">
        <f>IF(ISNA(VLOOKUP(B38,OPINTOKOKONAISUUDET!B$8:C$206,2,FALSE)) = TRUE, "", VLOOKUP(B38,OPINTOKOKONAISUUDET!B$8:C$206,2,FALSE))</f>
        <v/>
      </c>
      <c r="D38" s="98"/>
      <c r="E38" s="98"/>
      <c r="F38" s="98"/>
      <c r="G38" s="98"/>
      <c r="H38" s="25"/>
      <c r="AL38" s="42"/>
    </row>
    <row r="39" spans="2:38" ht="30" customHeight="1" x14ac:dyDescent="0.25">
      <c r="B39" s="26">
        <v>33</v>
      </c>
      <c r="C39" s="27" t="str">
        <f>IF(ISNA(VLOOKUP(B39,OPINTOKOKONAISUUDET!B$8:C$206,2,FALSE)) = TRUE, "", VLOOKUP(B39,OPINTOKOKONAISUUDET!B$8:C$206,2,FALSE))</f>
        <v/>
      </c>
      <c r="D39" s="98"/>
      <c r="E39" s="98"/>
      <c r="F39" s="98"/>
      <c r="G39" s="98"/>
      <c r="H39" s="25"/>
      <c r="AL39" s="42"/>
    </row>
    <row r="40" spans="2:38" ht="30" customHeight="1" x14ac:dyDescent="0.25">
      <c r="B40" s="26">
        <v>34</v>
      </c>
      <c r="C40" s="27" t="str">
        <f>IF(ISNA(VLOOKUP(B40,OPINTOKOKONAISUUDET!B$8:C$206,2,FALSE)) = TRUE, "", VLOOKUP(B40,OPINTOKOKONAISUUDET!B$8:C$206,2,FALSE))</f>
        <v/>
      </c>
      <c r="D40" s="98"/>
      <c r="E40" s="98"/>
      <c r="F40" s="98"/>
      <c r="G40" s="98"/>
      <c r="H40" s="25"/>
      <c r="AL40" s="42"/>
    </row>
    <row r="41" spans="2:38" ht="30" customHeight="1" x14ac:dyDescent="0.25">
      <c r="B41" s="26">
        <v>35</v>
      </c>
      <c r="C41" s="27" t="str">
        <f>IF(ISNA(VLOOKUP(B41,OPINTOKOKONAISUUDET!B$8:C$206,2,FALSE)) = TRUE, "", VLOOKUP(B41,OPINTOKOKONAISUUDET!B$8:C$206,2,FALSE))</f>
        <v/>
      </c>
      <c r="D41" s="98"/>
      <c r="E41" s="98"/>
      <c r="F41" s="98"/>
      <c r="G41" s="98"/>
      <c r="H41" s="25"/>
      <c r="AL41" s="42"/>
    </row>
    <row r="42" spans="2:38" ht="30" customHeight="1" x14ac:dyDescent="0.25">
      <c r="B42" s="26">
        <v>36</v>
      </c>
      <c r="C42" s="27" t="str">
        <f>IF(ISNA(VLOOKUP(B42,OPINTOKOKONAISUUDET!B$8:C$206,2,FALSE)) = TRUE, "", VLOOKUP(B42,OPINTOKOKONAISUUDET!B$8:C$206,2,FALSE))</f>
        <v/>
      </c>
      <c r="D42" s="98"/>
      <c r="E42" s="98"/>
      <c r="F42" s="98"/>
      <c r="G42" s="98"/>
      <c r="H42" s="25"/>
      <c r="AL42" s="42"/>
    </row>
    <row r="43" spans="2:38" ht="30" customHeight="1" x14ac:dyDescent="0.25">
      <c r="B43" s="26">
        <v>37</v>
      </c>
      <c r="C43" s="27" t="str">
        <f>IF(ISNA(VLOOKUP(B43,OPINTOKOKONAISUUDET!B$8:C$206,2,FALSE)) = TRUE, "", VLOOKUP(B43,OPINTOKOKONAISUUDET!B$8:C$206,2,FALSE))</f>
        <v/>
      </c>
      <c r="D43" s="98"/>
      <c r="E43" s="98"/>
      <c r="F43" s="98"/>
      <c r="G43" s="98"/>
      <c r="H43" s="25"/>
      <c r="AL43" s="42"/>
    </row>
    <row r="44" spans="2:38" ht="30" customHeight="1" x14ac:dyDescent="0.25">
      <c r="B44" s="26">
        <v>38</v>
      </c>
      <c r="C44" s="27" t="str">
        <f>IF(ISNA(VLOOKUP(B44,OPINTOKOKONAISUUDET!B$8:C$206,2,FALSE)) = TRUE, "", VLOOKUP(B44,OPINTOKOKONAISUUDET!B$8:C$206,2,FALSE))</f>
        <v/>
      </c>
      <c r="D44" s="98"/>
      <c r="E44" s="98"/>
      <c r="F44" s="98"/>
      <c r="G44" s="98"/>
      <c r="H44" s="25"/>
      <c r="AL44" s="42"/>
    </row>
    <row r="45" spans="2:38" ht="30" customHeight="1" x14ac:dyDescent="0.25">
      <c r="B45" s="26">
        <v>39</v>
      </c>
      <c r="C45" s="27" t="str">
        <f>IF(ISNA(VLOOKUP(B45,OPINTOKOKONAISUUDET!B$8:C$206,2,FALSE)) = TRUE, "", VLOOKUP(B45,OPINTOKOKONAISUUDET!B$8:C$206,2,FALSE))</f>
        <v/>
      </c>
      <c r="D45" s="98"/>
      <c r="E45" s="98"/>
      <c r="F45" s="98"/>
      <c r="G45" s="98"/>
      <c r="H45" s="25"/>
      <c r="AL45" s="42"/>
    </row>
    <row r="46" spans="2:38" ht="30" customHeight="1" x14ac:dyDescent="0.25">
      <c r="B46" s="26">
        <v>40</v>
      </c>
      <c r="C46" s="27" t="str">
        <f>IF(ISNA(VLOOKUP(B46,OPINTOKOKONAISUUDET!B$8:C$206,2,FALSE)) = TRUE, "", VLOOKUP(B46,OPINTOKOKONAISUUDET!B$8:C$206,2,FALSE))</f>
        <v/>
      </c>
      <c r="D46" s="98"/>
      <c r="E46" s="98"/>
      <c r="F46" s="98"/>
      <c r="G46" s="98"/>
      <c r="H46" s="25"/>
      <c r="AL46" s="42"/>
    </row>
    <row r="47" spans="2:38" ht="30" customHeight="1" x14ac:dyDescent="0.25">
      <c r="B47" s="26">
        <v>41</v>
      </c>
      <c r="C47" s="27" t="str">
        <f>IF(ISNA(VLOOKUP(B47,OPINTOKOKONAISUUDET!B$8:C$206,2,FALSE)) = TRUE, "", VLOOKUP(B47,OPINTOKOKONAISUUDET!B$8:C$206,2,FALSE))</f>
        <v/>
      </c>
      <c r="D47" s="98"/>
      <c r="E47" s="98"/>
      <c r="F47" s="98"/>
      <c r="G47" s="98"/>
      <c r="H47" s="25"/>
      <c r="AL47" s="42"/>
    </row>
    <row r="48" spans="2:38" ht="30" customHeight="1" x14ac:dyDescent="0.25">
      <c r="B48" s="26">
        <v>42</v>
      </c>
      <c r="C48" s="27" t="str">
        <f>IF(ISNA(VLOOKUP(B48,OPINTOKOKONAISUUDET!B$8:C$206,2,FALSE)) = TRUE, "", VLOOKUP(B48,OPINTOKOKONAISUUDET!B$8:C$206,2,FALSE))</f>
        <v/>
      </c>
      <c r="D48" s="98"/>
      <c r="E48" s="98"/>
      <c r="F48" s="98"/>
      <c r="G48" s="98"/>
      <c r="H48" s="25"/>
      <c r="AL48" s="42"/>
    </row>
    <row r="49" spans="2:38" ht="30" customHeight="1" x14ac:dyDescent="0.25">
      <c r="B49" s="26">
        <v>43</v>
      </c>
      <c r="C49" s="27" t="str">
        <f>IF(ISNA(VLOOKUP(B49,OPINTOKOKONAISUUDET!B$8:C$206,2,FALSE)) = TRUE, "", VLOOKUP(B49,OPINTOKOKONAISUUDET!B$8:C$206,2,FALSE))</f>
        <v/>
      </c>
      <c r="D49" s="98"/>
      <c r="E49" s="98"/>
      <c r="F49" s="98"/>
      <c r="G49" s="98"/>
      <c r="H49" s="25"/>
      <c r="AL49" s="42"/>
    </row>
    <row r="50" spans="2:38" ht="30" customHeight="1" x14ac:dyDescent="0.25">
      <c r="B50" s="26">
        <v>44</v>
      </c>
      <c r="C50" s="27" t="str">
        <f>IF(ISNA(VLOOKUP(B50,OPINTOKOKONAISUUDET!B$8:C$206,2,FALSE)) = TRUE, "", VLOOKUP(B50,OPINTOKOKONAISUUDET!B$8:C$206,2,FALSE))</f>
        <v/>
      </c>
      <c r="D50" s="98"/>
      <c r="E50" s="98"/>
      <c r="F50" s="98"/>
      <c r="G50" s="98"/>
      <c r="H50" s="25"/>
      <c r="AL50" s="42"/>
    </row>
    <row r="51" spans="2:38" ht="30" customHeight="1" x14ac:dyDescent="0.25">
      <c r="B51" s="26">
        <v>45</v>
      </c>
      <c r="C51" s="27" t="str">
        <f>IF(ISNA(VLOOKUP(B51,OPINTOKOKONAISUUDET!B$8:C$206,2,FALSE)) = TRUE, "", VLOOKUP(B51,OPINTOKOKONAISUUDET!B$8:C$206,2,FALSE))</f>
        <v/>
      </c>
      <c r="D51" s="98"/>
      <c r="E51" s="98"/>
      <c r="F51" s="98"/>
      <c r="G51" s="98"/>
      <c r="H51" s="25"/>
      <c r="AL51" s="42"/>
    </row>
    <row r="52" spans="2:38" ht="30" customHeight="1" x14ac:dyDescent="0.25">
      <c r="B52" s="26">
        <v>46</v>
      </c>
      <c r="C52" s="27" t="str">
        <f>IF(ISNA(VLOOKUP(B52,OPINTOKOKONAISUUDET!B$8:C$206,2,FALSE)) = TRUE, "", VLOOKUP(B52,OPINTOKOKONAISUUDET!B$8:C$206,2,FALSE))</f>
        <v/>
      </c>
      <c r="D52" s="98"/>
      <c r="E52" s="98"/>
      <c r="F52" s="98"/>
      <c r="G52" s="98"/>
      <c r="H52" s="25"/>
      <c r="AL52" s="42"/>
    </row>
    <row r="53" spans="2:38" ht="30" customHeight="1" x14ac:dyDescent="0.25">
      <c r="B53" s="26">
        <v>47</v>
      </c>
      <c r="C53" s="27" t="str">
        <f>IF(ISNA(VLOOKUP(B53,OPINTOKOKONAISUUDET!B$8:C$206,2,FALSE)) = TRUE, "", VLOOKUP(B53,OPINTOKOKONAISUUDET!B$8:C$206,2,FALSE))</f>
        <v/>
      </c>
      <c r="D53" s="98"/>
      <c r="E53" s="98"/>
      <c r="F53" s="98"/>
      <c r="G53" s="98"/>
      <c r="H53" s="25"/>
      <c r="AL53" s="42"/>
    </row>
    <row r="54" spans="2:38" ht="30" customHeight="1" x14ac:dyDescent="0.25">
      <c r="B54" s="26">
        <v>48</v>
      </c>
      <c r="C54" s="27" t="str">
        <f>IF(ISNA(VLOOKUP(B54,OPINTOKOKONAISUUDET!B$8:C$206,2,FALSE)) = TRUE, "", VLOOKUP(B54,OPINTOKOKONAISUUDET!B$8:C$206,2,FALSE))</f>
        <v/>
      </c>
      <c r="D54" s="98"/>
      <c r="E54" s="98"/>
      <c r="F54" s="98"/>
      <c r="G54" s="98"/>
      <c r="H54" s="25"/>
      <c r="AL54" s="42"/>
    </row>
    <row r="55" spans="2:38" ht="30" customHeight="1" x14ac:dyDescent="0.25">
      <c r="B55" s="26">
        <v>49</v>
      </c>
      <c r="C55" s="27" t="str">
        <f>IF(ISNA(VLOOKUP(B55,OPINTOKOKONAISUUDET!B$8:C$206,2,FALSE)) = TRUE, "", VLOOKUP(B55,OPINTOKOKONAISUUDET!B$8:C$206,2,FALSE))</f>
        <v/>
      </c>
      <c r="D55" s="98"/>
      <c r="E55" s="98"/>
      <c r="F55" s="98"/>
      <c r="G55" s="98"/>
      <c r="H55" s="25"/>
      <c r="AL55" s="42"/>
    </row>
    <row r="56" spans="2:38" ht="30" customHeight="1" x14ac:dyDescent="0.25">
      <c r="B56" s="26">
        <v>50</v>
      </c>
      <c r="C56" s="27" t="str">
        <f>IF(ISNA(VLOOKUP(B56,OPINTOKOKONAISUUDET!B$8:C$206,2,FALSE)) = TRUE, "", VLOOKUP(B56,OPINTOKOKONAISUUDET!B$8:C$206,2,FALSE))</f>
        <v/>
      </c>
      <c r="D56" s="98"/>
      <c r="E56" s="98"/>
      <c r="F56" s="98"/>
      <c r="G56" s="98"/>
      <c r="H56" s="25"/>
      <c r="AL56" s="42"/>
    </row>
  </sheetData>
  <sheetProtection sheet="1" formatCells="0" formatColumns="0" formatRows="0" insertRows="0" insertHyperlinks="0" selectLockedCells="1"/>
  <mergeCells count="6">
    <mergeCell ref="G5:G6"/>
    <mergeCell ref="B5:B6"/>
    <mergeCell ref="C5:C6"/>
    <mergeCell ref="D5:D6"/>
    <mergeCell ref="E5:E6"/>
    <mergeCell ref="F5:F6"/>
  </mergeCells>
  <conditionalFormatting sqref="I7:AZ26 I50:AZ50 I52:AZ56">
    <cfRule type="expression" dxfId="33" priority="22">
      <formula>Todellinen</formula>
    </cfRule>
    <cfRule type="expression" dxfId="32" priority="23">
      <formula>TodellinenYliSuunnitellun</formula>
    </cfRule>
    <cfRule type="expression" dxfId="31" priority="24">
      <formula>Suunnitelma</formula>
    </cfRule>
    <cfRule type="expression" dxfId="30" priority="25">
      <formula>I$6=valittu_akso</formula>
    </cfRule>
    <cfRule type="expression" dxfId="29" priority="29">
      <formula>MOD(COLUMN(),2)</formula>
    </cfRule>
    <cfRule type="expression" dxfId="28" priority="30">
      <formula>MOD(COLUMN(),2)=0</formula>
    </cfRule>
  </conditionalFormatting>
  <conditionalFormatting sqref="B57:AZ57">
    <cfRule type="expression" dxfId="27" priority="20">
      <formula>TRUE</formula>
    </cfRule>
  </conditionalFormatting>
  <conditionalFormatting sqref="I6:AZ6">
    <cfRule type="expression" dxfId="26" priority="26">
      <formula>I$6=valittu_akso</formula>
    </cfRule>
  </conditionalFormatting>
  <conditionalFormatting sqref="I27:AZ29">
    <cfRule type="expression" dxfId="25" priority="13">
      <formula>Todellinen</formula>
    </cfRule>
    <cfRule type="expression" dxfId="24" priority="14">
      <formula>TodellinenYliSuunnitellun</formula>
    </cfRule>
    <cfRule type="expression" dxfId="23" priority="15">
      <formula>Suunnitelma</formula>
    </cfRule>
    <cfRule type="expression" dxfId="22" priority="16">
      <formula>I$6=valittu_akso</formula>
    </cfRule>
    <cfRule type="expression" dxfId="21" priority="17">
      <formula>MOD(COLUMN(),2)</formula>
    </cfRule>
    <cfRule type="expression" dxfId="20" priority="18">
      <formula>MOD(COLUMN(),2)=0</formula>
    </cfRule>
  </conditionalFormatting>
  <conditionalFormatting sqref="I30:AZ49">
    <cfRule type="expression" dxfId="19" priority="7">
      <formula>Todellinen</formula>
    </cfRule>
    <cfRule type="expression" dxfId="18" priority="8">
      <formula>TodellinenYliSuunnitellun</formula>
    </cfRule>
    <cfRule type="expression" dxfId="17" priority="9">
      <formula>Suunnitelma</formula>
    </cfRule>
    <cfRule type="expression" dxfId="16" priority="10">
      <formula>I$6=valittu_akso</formula>
    </cfRule>
    <cfRule type="expression" dxfId="15" priority="11">
      <formula>MOD(COLUMN(),2)</formula>
    </cfRule>
    <cfRule type="expression" dxfId="14" priority="12">
      <formula>MOD(COLUMN(),2)=0</formula>
    </cfRule>
  </conditionalFormatting>
  <conditionalFormatting sqref="I51:AZ51">
    <cfRule type="expression" dxfId="13" priority="1">
      <formula>Todellinen</formula>
    </cfRule>
    <cfRule type="expression" dxfId="12" priority="2">
      <formula>TodellinenYliSuunnitellun</formula>
    </cfRule>
    <cfRule type="expression" dxfId="11" priority="3">
      <formula>Suunnitelma</formula>
    </cfRule>
    <cfRule type="expression" dxfId="10" priority="4">
      <formula>I$6=valittu_akso</formula>
    </cfRule>
    <cfRule type="expression" dxfId="9" priority="5">
      <formula>MOD(COLUMN(),2)</formula>
    </cfRule>
    <cfRule type="expression" dxfId="8" priority="6">
      <formula>MOD(COLUMN(),2)=0</formula>
    </cfRule>
  </conditionalFormatting>
  <dataValidations xWindow="413" yWindow="543" count="10">
    <dataValidation allowBlank="1" showInputMessage="1" showErrorMessage="1" prompt="Projektin suunnittelu käyttää jaksoja aikaväleinä. Alku=1 on jakso 1, ja kesto=5 tarkoittaa, että projekti kattaa viisi jaksoa alkaen alkamisjaksosta. Päivitä kaavio antamalla tiedot solusta B5 alkaen" sqref="A1"/>
    <dataValidation type="list" errorStyle="warning" allowBlank="1" showInputMessage="1" showErrorMessage="1" error="Kirjoita arvo väliltä 1–60 tai valitse jakso luettelosta, paina PERUUTA, ALT+ALANUOLI ja valitse sitten arvo painamalla ENTER" prompt="Anna viikko väliltä 32–23 tai valitse viikko luettelosta. Siirry luettelossa painamalla ALT+ALANUOLI ja valitse arvo painamalla ENTER" sqref="I2">
      <formula1>"32,33,34,35,36,37,38,39,40,41,42,43,44,45,46,47,48,49,50,51,52,1,2,3,4,5,6,7,8,9,10,11,12,13,14,15,16,17,18,19,20,21,22,23"</formula1>
    </dataValidation>
    <dataValidation allowBlank="1" showInputMessage="1" showErrorMessage="1" prompt="Tämä selitesolu ilmaisee suunnitellun keston" sqref="K2"/>
    <dataValidation allowBlank="1" showInputMessage="1" showErrorMessage="1" prompt="Tämä selitesolu ilmaisee todellisen keston" sqref="Q2"/>
    <dataValidation allowBlank="1" showInputMessage="1" showErrorMessage="1" prompt="Tämä selitesolu ilmaisee todellisen suunnitelman ylittäneen keston" sqref="W2"/>
    <dataValidation allowBlank="1" showInputMessage="1" showErrorMessage="1" prompt="Merkitse tähän sarakkeeseen opintokokonaisuuden aloitusviikko" sqref="D5"/>
    <dataValidation allowBlank="1" showInputMessage="1" showErrorMessage="1" prompt="Merkitse tähän sarakkeeseen opintokokonaisuuden suunniteltu kesto viikkoina" sqref="E5"/>
    <dataValidation allowBlank="1" showInputMessage="1" showErrorMessage="1" prompt="Tähän voit halutessasi merkitä todellisen aloitusviikon." sqref="F5"/>
    <dataValidation allowBlank="1" showInputMessage="1" showErrorMessage="1" prompt="Tähän voit merkitä halutessasi opintokokonaisuuden todellisen keston viikkoina" sqref="G5"/>
    <dataValidation allowBlank="1" showInputMessage="1" showErrorMessage="1" prompt="Nämä tiedot tulevat automaattisesti Opintokokonaisuudet-sivulta." sqref="B5:C5"/>
  </dataValidations>
  <printOptions horizontalCentered="1"/>
  <pageMargins left="0.45" right="0.45" top="0.5" bottom="0.5" header="0.3" footer="0.3"/>
  <pageSetup paperSize="8" scale="63" fitToHeight="0" orientation="landscape" r:id="rId1"/>
  <headerFooter differentFirst="1"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413" yWindow="543" count="1">
        <x14:dataValidation type="list" allowBlank="1" showInputMessage="1" showErrorMessage="1">
          <x14:formula1>
            <xm:f>LUKUVUOSITIEDOT!$B$5:$B$8</xm:f>
          </x14:formula1>
          <xm:sqref>H5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>
    <tabColor theme="8" tint="0.59999389629810485"/>
  </sheetPr>
  <dimension ref="A2:J15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9" customWidth="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1:10" ht="39.6" customHeight="1" x14ac:dyDescent="0.25">
      <c r="A2" s="11"/>
      <c r="B2" s="37" t="s">
        <v>34</v>
      </c>
      <c r="F2" s="37" t="s">
        <v>46</v>
      </c>
      <c r="I2" s="37" t="s">
        <v>30</v>
      </c>
    </row>
    <row r="3" spans="1:10" ht="27.6" customHeight="1" x14ac:dyDescent="0.25">
      <c r="A3" s="11"/>
      <c r="B3" s="56"/>
      <c r="C3" s="77" t="s">
        <v>43</v>
      </c>
      <c r="G3" s="77" t="s">
        <v>43</v>
      </c>
      <c r="H3" s="77"/>
      <c r="I3" s="37"/>
      <c r="J3" s="77" t="s">
        <v>43</v>
      </c>
    </row>
    <row r="4" spans="1:10" x14ac:dyDescent="0.25">
      <c r="A4" s="11"/>
      <c r="B4" s="23" t="s">
        <v>87</v>
      </c>
    </row>
    <row r="5" spans="1:10" x14ac:dyDescent="0.25">
      <c r="A5" s="11"/>
      <c r="B5" s="110" t="s">
        <v>86</v>
      </c>
      <c r="C5" s="11">
        <f>COUNTIF(OPINTOKOKONAISUUDET!$D$8:$D$252,"T1 *")</f>
        <v>0</v>
      </c>
      <c r="F5" s="111" t="s">
        <v>47</v>
      </c>
      <c r="G5" s="102">
        <f>COUNTIF(OPINTOKOKONAISUUDET!$G$8:$G$252,"S1*")</f>
        <v>0</v>
      </c>
      <c r="I5" s="101" t="s">
        <v>18</v>
      </c>
      <c r="J5" s="45">
        <f>COUNTIF(OPINTOKOKONAISUUDET!$I$8:$I$252,"Opettajan arviointi")</f>
        <v>0</v>
      </c>
    </row>
    <row r="6" spans="1:10" x14ac:dyDescent="0.25">
      <c r="A6" s="11"/>
      <c r="B6" s="109" t="s">
        <v>28</v>
      </c>
      <c r="C6" s="11">
        <f>COUNTIF(OPINTOKOKONAISUUDET!$D$8:$D$252,"T2*")</f>
        <v>0</v>
      </c>
      <c r="F6" s="111" t="s">
        <v>48</v>
      </c>
      <c r="G6" s="102">
        <f>COUNTIF(OPINTOKOKONAISUUDET!$G$8:$G$252,"S2*")</f>
        <v>0</v>
      </c>
      <c r="I6" s="101" t="s">
        <v>19</v>
      </c>
      <c r="J6" s="45">
        <f>COUNTIF(OPINTOKOKONAISUUDET!$I$8:$I$252,"Itsearviointi")</f>
        <v>0</v>
      </c>
    </row>
    <row r="7" spans="1:10" x14ac:dyDescent="0.25">
      <c r="A7" s="11"/>
      <c r="B7" s="109" t="s">
        <v>26</v>
      </c>
      <c r="C7" s="11">
        <f>COUNTIF(OPINTOKOKONAISUUDET!$D$8:$D$252,"T3*")</f>
        <v>0</v>
      </c>
      <c r="F7" s="111" t="s">
        <v>49</v>
      </c>
      <c r="G7" s="102">
        <f>COUNTIF(OPINTOKOKONAISUUDET!$G$8:$G$252,"S3*")</f>
        <v>0</v>
      </c>
      <c r="I7" s="101" t="s">
        <v>20</v>
      </c>
      <c r="J7" s="45">
        <f>COUNTIF(OPINTOKOKONAISUUDET!$I$8:$I$252,"Vertaisarviointi")</f>
        <v>0</v>
      </c>
    </row>
    <row r="8" spans="1:10" x14ac:dyDescent="0.25">
      <c r="A8" s="11"/>
      <c r="B8" s="109" t="s">
        <v>29</v>
      </c>
      <c r="C8" s="11">
        <f>COUNTIF(OPINTOKOKONAISUUDET!$D$8:$D$252,"T4*")</f>
        <v>0</v>
      </c>
      <c r="F8" s="104"/>
      <c r="I8" s="101" t="s">
        <v>21</v>
      </c>
      <c r="J8" s="45">
        <f>COUNTIF(OPINTOKOKONAISUUDET!$I$8:$I$252,"Ryhmäarviointi")</f>
        <v>0</v>
      </c>
    </row>
    <row r="9" spans="1:10" x14ac:dyDescent="0.25">
      <c r="A9" s="11"/>
      <c r="B9" s="110" t="s">
        <v>27</v>
      </c>
      <c r="C9" s="11">
        <f>COUNTIF(OPINTOKOKONAISUUDET!$D$8:$D$252,"T5*")</f>
        <v>0</v>
      </c>
      <c r="F9" s="103"/>
      <c r="I9" s="101" t="s">
        <v>50</v>
      </c>
      <c r="J9" s="45">
        <f>COUNTIF(OPINTOKOKONAISUUDET!$I$8:$I$252,"Muu arviointi")</f>
        <v>0</v>
      </c>
    </row>
    <row r="10" spans="1:10" x14ac:dyDescent="0.25">
      <c r="A10" s="11"/>
      <c r="B10" s="110" t="s">
        <v>25</v>
      </c>
      <c r="C10" s="11">
        <f>COUNTIF(OPINTOKOKONAISUUDET!$D$8:$D$252,"T6*")</f>
        <v>0</v>
      </c>
    </row>
    <row r="11" spans="1:10" x14ac:dyDescent="0.25">
      <c r="A11" s="11"/>
      <c r="B11" s="109" t="s">
        <v>22</v>
      </c>
      <c r="C11" s="11">
        <f>COUNTIF(OPINTOKOKONAISUUDET!$D$8:$D$252,"T7*")</f>
        <v>0</v>
      </c>
      <c r="F11" s="104"/>
    </row>
    <row r="12" spans="1:10" x14ac:dyDescent="0.25">
      <c r="A12" s="11"/>
      <c r="B12" s="109" t="s">
        <v>23</v>
      </c>
      <c r="C12" s="11">
        <f>COUNTIF(OPINTOKOKONAISUUDET!$D$8:$D$252,"T8*")</f>
        <v>0</v>
      </c>
    </row>
    <row r="13" spans="1:10" x14ac:dyDescent="0.25">
      <c r="A13" s="11"/>
      <c r="B13" s="109" t="s">
        <v>37</v>
      </c>
      <c r="C13" s="11">
        <f>COUNTIF(OPINTOKOKONAISUUDET!$D$8:$D$252,"T9*")</f>
        <v>0</v>
      </c>
      <c r="F13" s="51"/>
    </row>
    <row r="14" spans="1:10" x14ac:dyDescent="0.25">
      <c r="A14" s="11"/>
      <c r="B14" s="109" t="s">
        <v>24</v>
      </c>
      <c r="C14" s="11">
        <f>COUNTIF(OPINTOKOKONAISUUDET!$D$8:$D$252,"T10*")</f>
        <v>0</v>
      </c>
    </row>
    <row r="15" spans="1:10" x14ac:dyDescent="0.25">
      <c r="A15" s="11"/>
      <c r="B15" s="110" t="s">
        <v>36</v>
      </c>
      <c r="C15" s="11">
        <f>COUNTIF(OPINTOKOKONAISUUDET!$D$8:$D$252,"T11*")</f>
        <v>0</v>
      </c>
    </row>
  </sheetData>
  <sheetProtection sheet="1" selectLockedCells="1"/>
  <conditionalFormatting sqref="C5:C14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5">
    <cfRule type="colorScale" priority="5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xWindow="197" yWindow="444" count="14">
    <dataValidation allowBlank="1" showInputMessage="1" showErrorMessage="1" prompt="Tekstien tuottamistaidot" sqref="B15"/>
    <dataValidation allowBlank="1" showInputMessage="1" showErrorMessage="1" prompt="Tietoisuus tavoitteista ja toiminta ryhmässä" sqref="B9"/>
    <dataValidation allowBlank="1" showInputMessage="1" showErrorMessage="1" prompt="Kielenopiskelutavoitteiden asettaminen ja löytäminen" sqref="B10"/>
    <dataValidation allowBlank="1" showInputMessage="1" showErrorMessage="1" prompt="Ei arvioida" sqref="B6"/>
    <dataValidation allowBlank="1" showInputMessage="1" showErrorMessage="1" prompt="Englanninkielisen aineiston löytäminen" sqref="B8"/>
    <dataValidation allowBlank="1" showInputMessage="1" showErrorMessage="1" prompt="Tekstien tulkintataidot" sqref="B14"/>
    <dataValidation allowBlank="1" showInputMessage="1" showErrorMessage="1" prompt="Kielellinen päättely" sqref="B7"/>
    <dataValidation allowBlank="1" showInputMessage="1" showErrorMessage="1" prompt="Vuorovaikutus erilaisissa tilanteissa" sqref="B11"/>
    <dataValidation allowBlank="1" showInputMessage="1" showErrorMessage="1" prompt="Viestintästrategioiden käyttö" sqref="B12"/>
    <dataValidation allowBlank="1" showInputMessage="1" showErrorMessage="1" prompt="Viestinnän kulttuurinen sopivuus" sqref="B13"/>
    <dataValidation allowBlank="1" showInputMessage="1" showErrorMessage="1" prompt="Kasvu kulttuuriseen moninaisuuteen ja kielitietoisuuteen" sqref="F5"/>
    <dataValidation allowBlank="1" showInputMessage="1" showErrorMessage="1" prompt=" Kielenopiskelutaidot" sqref="F6"/>
    <dataValidation allowBlank="1" showInputMessage="1" showErrorMessage="1" prompt=" Kehittyvä kielitaito, taito toimia vuorovaikutuksessa, taito tulkita tekstejä, taito tuottaa tekstejä" sqref="F7"/>
    <dataValidation allowBlank="1" showInputMessage="1" showErrorMessage="1" prompt="Kielellisen ympäristön hahmottaminen" sqref="B5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>
    <tabColor theme="7" tint="0.59999389629810485"/>
  </sheetPr>
  <dimension ref="A2:J15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9" customWidth="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1:10" ht="39.6" customHeight="1" x14ac:dyDescent="0.25">
      <c r="A2" s="11"/>
      <c r="B2" s="37" t="s">
        <v>34</v>
      </c>
      <c r="F2" s="37" t="s">
        <v>46</v>
      </c>
      <c r="I2" s="37" t="s">
        <v>30</v>
      </c>
    </row>
    <row r="3" spans="1:10" ht="27.6" customHeight="1" x14ac:dyDescent="0.25">
      <c r="A3" s="11"/>
      <c r="B3" s="56"/>
      <c r="C3" s="77" t="s">
        <v>43</v>
      </c>
      <c r="G3" s="77" t="s">
        <v>43</v>
      </c>
      <c r="H3" s="77"/>
      <c r="I3" s="37"/>
      <c r="J3" s="77" t="s">
        <v>43</v>
      </c>
    </row>
    <row r="4" spans="1:10" x14ac:dyDescent="0.25">
      <c r="A4" s="11"/>
      <c r="B4" s="23" t="s">
        <v>87</v>
      </c>
    </row>
    <row r="5" spans="1:10" x14ac:dyDescent="0.25">
      <c r="A5" s="11"/>
      <c r="B5" s="109" t="s">
        <v>86</v>
      </c>
      <c r="C5" s="11">
        <f>COUNTIF(OPINTOKOKONAISUUDET!$D$8:$D$252,"T1 *")</f>
        <v>0</v>
      </c>
      <c r="F5" s="111" t="s">
        <v>47</v>
      </c>
      <c r="G5" s="102">
        <f>COUNTIF(OPINTOKOKONAISUUDET!$G$8:$G$252,"S1*")</f>
        <v>0</v>
      </c>
      <c r="I5" s="101" t="s">
        <v>18</v>
      </c>
      <c r="J5" s="45">
        <f>COUNTIF(OPINTOKOKONAISUUDET!$I$8:$I$252,"Opettajan arviointi")</f>
        <v>0</v>
      </c>
    </row>
    <row r="6" spans="1:10" x14ac:dyDescent="0.25">
      <c r="A6" s="11"/>
      <c r="B6" s="109" t="s">
        <v>28</v>
      </c>
      <c r="C6" s="11">
        <f>COUNTIF(OPINTOKOKONAISUUDET!$D$8:$D$252,"T2*")</f>
        <v>0</v>
      </c>
      <c r="F6" s="111" t="s">
        <v>48</v>
      </c>
      <c r="G6" s="102">
        <f>COUNTIF(OPINTOKOKONAISUUDET!$G$8:$G$252,"S2*")</f>
        <v>0</v>
      </c>
      <c r="I6" s="101" t="s">
        <v>19</v>
      </c>
      <c r="J6" s="45">
        <f>COUNTIF(OPINTOKOKONAISUUDET!$I$8:$I$252,"Itsearviointi")</f>
        <v>0</v>
      </c>
    </row>
    <row r="7" spans="1:10" x14ac:dyDescent="0.25">
      <c r="A7" s="11"/>
      <c r="B7" s="109" t="s">
        <v>26</v>
      </c>
      <c r="C7" s="11">
        <f>COUNTIF(OPINTOKOKONAISUUDET!$D$8:$D$252,"T3*")</f>
        <v>0</v>
      </c>
      <c r="F7" s="111" t="s">
        <v>49</v>
      </c>
      <c r="G7" s="102">
        <f>COUNTIF(OPINTOKOKONAISUUDET!$G$8:$G$252,"S3*")</f>
        <v>0</v>
      </c>
      <c r="I7" s="101" t="s">
        <v>20</v>
      </c>
      <c r="J7" s="45">
        <f>COUNTIF(OPINTOKOKONAISUUDET!$I$8:$I$252,"Vertaisarviointi")</f>
        <v>0</v>
      </c>
    </row>
    <row r="8" spans="1:10" x14ac:dyDescent="0.25">
      <c r="A8" s="11"/>
      <c r="B8" s="110" t="s">
        <v>29</v>
      </c>
      <c r="C8" s="11">
        <f>COUNTIF(OPINTOKOKONAISUUDET!$D$8:$D$252,"T4*")</f>
        <v>0</v>
      </c>
      <c r="F8" s="104"/>
      <c r="I8" s="101" t="s">
        <v>21</v>
      </c>
      <c r="J8" s="45">
        <f>COUNTIF(OPINTOKOKONAISUUDET!$I$8:$I$252,"Ryhmäarviointi")</f>
        <v>0</v>
      </c>
    </row>
    <row r="9" spans="1:10" x14ac:dyDescent="0.25">
      <c r="A9" s="11"/>
      <c r="B9" s="109" t="s">
        <v>27</v>
      </c>
      <c r="C9" s="11">
        <f>COUNTIF(OPINTOKOKONAISUUDET!$D$8:$D$252,"T5*")</f>
        <v>0</v>
      </c>
      <c r="F9" s="103"/>
      <c r="I9" s="101" t="s">
        <v>50</v>
      </c>
      <c r="J9" s="45">
        <f>COUNTIF(OPINTOKOKONAISUUDET!$I$8:$I$252,"Muu arviointi")</f>
        <v>0</v>
      </c>
    </row>
    <row r="10" spans="1:10" x14ac:dyDescent="0.25">
      <c r="A10" s="11"/>
      <c r="B10" s="110" t="s">
        <v>25</v>
      </c>
      <c r="C10" s="11">
        <f>COUNTIF(OPINTOKOKONAISUUDET!$D$8:$D$252,"T6*")</f>
        <v>0</v>
      </c>
    </row>
    <row r="11" spans="1:10" x14ac:dyDescent="0.25">
      <c r="A11" s="11"/>
      <c r="B11" s="110" t="s">
        <v>22</v>
      </c>
      <c r="C11" s="11">
        <f>COUNTIF(OPINTOKOKONAISUUDET!$D$8:$D$252,"T7*")</f>
        <v>0</v>
      </c>
      <c r="F11" s="104"/>
    </row>
    <row r="12" spans="1:10" x14ac:dyDescent="0.25">
      <c r="A12" s="11"/>
      <c r="B12" s="109" t="s">
        <v>23</v>
      </c>
      <c r="C12" s="11">
        <f>COUNTIF(OPINTOKOKONAISUUDET!$D$8:$D$252,"T8*")</f>
        <v>0</v>
      </c>
    </row>
    <row r="13" spans="1:10" x14ac:dyDescent="0.25">
      <c r="A13" s="11"/>
      <c r="B13" s="109" t="s">
        <v>37</v>
      </c>
      <c r="C13" s="11">
        <f>COUNTIF(OPINTOKOKONAISUUDET!$D$8:$D$252,"T9*")</f>
        <v>0</v>
      </c>
      <c r="F13" s="51"/>
    </row>
    <row r="14" spans="1:10" x14ac:dyDescent="0.25">
      <c r="A14" s="11"/>
      <c r="B14" s="110" t="s">
        <v>24</v>
      </c>
      <c r="C14" s="11">
        <f>COUNTIF(OPINTOKOKONAISUUDET!$D$8:$D$252,"T10*")</f>
        <v>0</v>
      </c>
    </row>
    <row r="15" spans="1:10" x14ac:dyDescent="0.25">
      <c r="A15" s="11"/>
      <c r="B15" s="110" t="s">
        <v>36</v>
      </c>
      <c r="C15" s="11">
        <f>COUNTIF(OPINTOKOKONAISUUDET!$D$8:$D$252,"T11*")</f>
        <v>0</v>
      </c>
    </row>
  </sheetData>
  <sheetProtection sheet="1" selectLockedCells="1"/>
  <conditionalFormatting sqref="C5:C14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5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count="14">
    <dataValidation allowBlank="1" showInputMessage="1" showErrorMessage="1" prompt="Kielellisen ympäristön hahmottaminen" sqref="B5"/>
    <dataValidation allowBlank="1" showInputMessage="1" showErrorMessage="1" prompt=" Kehittyvä kielitaito, taito toimia vuorovaikutuksessa, taito tulkita tekstejä, taito tuottaa tekstejä" sqref="F7"/>
    <dataValidation allowBlank="1" showInputMessage="1" showErrorMessage="1" prompt=" Kielenopiskelutaidot" sqref="F6"/>
    <dataValidation allowBlank="1" showInputMessage="1" showErrorMessage="1" prompt="Kasvu kulttuuriseen moninaisuuteen ja kielitietoisuuteen" sqref="F5"/>
    <dataValidation allowBlank="1" showInputMessage="1" showErrorMessage="1" prompt="Viestinnän kulttuurinen sopivuus" sqref="B13"/>
    <dataValidation allowBlank="1" showInputMessage="1" showErrorMessage="1" prompt="Viestintästrategioiden käyttö" sqref="B12"/>
    <dataValidation allowBlank="1" showInputMessage="1" showErrorMessage="1" prompt="Vuorovaikutus erilaisissa tilanteissa" sqref="B11"/>
    <dataValidation allowBlank="1" showInputMessage="1" showErrorMessage="1" prompt="Kielellinen päättely" sqref="B7"/>
    <dataValidation allowBlank="1" showInputMessage="1" showErrorMessage="1" prompt="Tekstien tulkintataidot" sqref="B14"/>
    <dataValidation allowBlank="1" showInputMessage="1" showErrorMessage="1" prompt="Englanninkielisen aineiston löytäminen" sqref="B8"/>
    <dataValidation allowBlank="1" showInputMessage="1" showErrorMessage="1" prompt="Ei arvioida" sqref="B6"/>
    <dataValidation allowBlank="1" showInputMessage="1" showErrorMessage="1" prompt="Kielenopiskelutavoitteiden asettaminen ja löytäminen" sqref="B10"/>
    <dataValidation allowBlank="1" showInputMessage="1" showErrorMessage="1" prompt="Tietoisuus tavoitteista ja toiminta ryhmässä" sqref="B9"/>
    <dataValidation allowBlank="1" showInputMessage="1" showErrorMessage="1" prompt="Tekstien tuottamistaidot" sqref="B15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tabColor theme="4" tint="0.39997558519241921"/>
  </sheetPr>
  <dimension ref="A2:J15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9" customWidth="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1:10" ht="39.6" customHeight="1" x14ac:dyDescent="0.25">
      <c r="A2" s="11"/>
      <c r="B2" s="37" t="s">
        <v>34</v>
      </c>
      <c r="F2" s="37" t="s">
        <v>46</v>
      </c>
      <c r="I2" s="37" t="s">
        <v>30</v>
      </c>
    </row>
    <row r="3" spans="1:10" ht="27.6" customHeight="1" x14ac:dyDescent="0.25">
      <c r="A3" s="11"/>
      <c r="B3" s="56"/>
      <c r="C3" s="77" t="s">
        <v>43</v>
      </c>
      <c r="G3" s="77" t="s">
        <v>43</v>
      </c>
      <c r="H3" s="77"/>
      <c r="I3" s="37"/>
      <c r="J3" s="77" t="s">
        <v>43</v>
      </c>
    </row>
    <row r="4" spans="1:10" x14ac:dyDescent="0.25">
      <c r="A4" s="11"/>
      <c r="B4" s="23" t="s">
        <v>87</v>
      </c>
    </row>
    <row r="5" spans="1:10" x14ac:dyDescent="0.25">
      <c r="A5" s="11"/>
      <c r="B5" s="109" t="s">
        <v>86</v>
      </c>
      <c r="C5" s="11">
        <f>COUNTIF(OPINTOKOKONAISUUDET!$D$8:$D$252,"T1 *")</f>
        <v>0</v>
      </c>
      <c r="F5" s="111" t="s">
        <v>47</v>
      </c>
      <c r="G5" s="102">
        <f>COUNTIF(OPINTOKOKONAISUUDET!$G$8:$G$252,"S1*")</f>
        <v>0</v>
      </c>
      <c r="I5" s="101" t="s">
        <v>18</v>
      </c>
      <c r="J5" s="45">
        <f>COUNTIF(OPINTOKOKONAISUUDET!$I$8:$I$252,"Opettajan arviointi")</f>
        <v>0</v>
      </c>
    </row>
    <row r="6" spans="1:10" x14ac:dyDescent="0.25">
      <c r="A6" s="11"/>
      <c r="B6" s="109" t="s">
        <v>28</v>
      </c>
      <c r="C6" s="11">
        <f>COUNTIF(OPINTOKOKONAISUUDET!$D$8:$D$252,"T2*")</f>
        <v>0</v>
      </c>
      <c r="F6" s="111" t="s">
        <v>48</v>
      </c>
      <c r="G6" s="102">
        <f>COUNTIF(OPINTOKOKONAISUUDET!$G$8:$G$252,"S2*")</f>
        <v>0</v>
      </c>
      <c r="I6" s="101" t="s">
        <v>19</v>
      </c>
      <c r="J6" s="45">
        <f>COUNTIF(OPINTOKOKONAISUUDET!$I$8:$I$252,"Itsearviointi")</f>
        <v>0</v>
      </c>
    </row>
    <row r="7" spans="1:10" x14ac:dyDescent="0.25">
      <c r="A7" s="11"/>
      <c r="B7" s="110" t="s">
        <v>26</v>
      </c>
      <c r="C7" s="11">
        <f>COUNTIF(OPINTOKOKONAISUUDET!$D$8:$D$252,"T3*")</f>
        <v>0</v>
      </c>
      <c r="F7" s="111" t="s">
        <v>49</v>
      </c>
      <c r="G7" s="102">
        <f>COUNTIF(OPINTOKOKONAISUUDET!$G$8:$G$252,"S3*")</f>
        <v>0</v>
      </c>
      <c r="I7" s="101" t="s">
        <v>20</v>
      </c>
      <c r="J7" s="45">
        <f>COUNTIF(OPINTOKOKONAISUUDET!$I$8:$I$252,"Vertaisarviointi")</f>
        <v>0</v>
      </c>
    </row>
    <row r="8" spans="1:10" x14ac:dyDescent="0.25">
      <c r="A8" s="11"/>
      <c r="B8" s="109" t="s">
        <v>29</v>
      </c>
      <c r="C8" s="11">
        <f>COUNTIF(OPINTOKOKONAISUUDET!$D$8:$D$252,"T4*")</f>
        <v>0</v>
      </c>
      <c r="F8" s="104"/>
      <c r="I8" s="101" t="s">
        <v>21</v>
      </c>
      <c r="J8" s="45">
        <f>COUNTIF(OPINTOKOKONAISUUDET!$I$8:$I$252,"Ryhmäarviointi")</f>
        <v>0</v>
      </c>
    </row>
    <row r="9" spans="1:10" x14ac:dyDescent="0.25">
      <c r="A9" s="11"/>
      <c r="B9" s="110" t="s">
        <v>27</v>
      </c>
      <c r="C9" s="11">
        <f>COUNTIF(OPINTOKOKONAISUUDET!$D$8:$D$252,"T5*")</f>
        <v>0</v>
      </c>
      <c r="F9" s="103"/>
      <c r="I9" s="101" t="s">
        <v>50</v>
      </c>
      <c r="J9" s="45">
        <f>COUNTIF(OPINTOKOKONAISUUDET!$I$8:$I$252,"Muu arviointi")</f>
        <v>0</v>
      </c>
    </row>
    <row r="10" spans="1:10" x14ac:dyDescent="0.25">
      <c r="A10" s="11"/>
      <c r="B10" s="110" t="s">
        <v>25</v>
      </c>
      <c r="C10" s="11">
        <f>COUNTIF(OPINTOKOKONAISUUDET!$D$8:$D$252,"T6*")</f>
        <v>0</v>
      </c>
    </row>
    <row r="11" spans="1:10" x14ac:dyDescent="0.25">
      <c r="A11" s="11"/>
      <c r="B11" s="109" t="s">
        <v>22</v>
      </c>
      <c r="C11" s="11">
        <f>COUNTIF(OPINTOKOKONAISUUDET!$D$8:$D$252,"T7*")</f>
        <v>0</v>
      </c>
      <c r="F11" s="104"/>
    </row>
    <row r="12" spans="1:10" x14ac:dyDescent="0.25">
      <c r="A12" s="11"/>
      <c r="B12" s="109" t="s">
        <v>23</v>
      </c>
      <c r="C12" s="11">
        <f>COUNTIF(OPINTOKOKONAISUUDET!$D$8:$D$252,"T8*")</f>
        <v>0</v>
      </c>
    </row>
    <row r="13" spans="1:10" x14ac:dyDescent="0.25">
      <c r="A13" s="11"/>
      <c r="B13" s="110" t="s">
        <v>37</v>
      </c>
      <c r="C13" s="11">
        <f>COUNTIF(OPINTOKOKONAISUUDET!$D$8:$D$252,"T9*")</f>
        <v>0</v>
      </c>
      <c r="F13" s="51"/>
    </row>
    <row r="14" spans="1:10" x14ac:dyDescent="0.25">
      <c r="A14" s="11"/>
      <c r="B14" s="110" t="s">
        <v>24</v>
      </c>
      <c r="C14" s="11">
        <f>COUNTIF(OPINTOKOKONAISUUDET!$D$8:$D$252,"T10*")</f>
        <v>0</v>
      </c>
    </row>
    <row r="15" spans="1:10" x14ac:dyDescent="0.25">
      <c r="A15" s="11"/>
      <c r="B15" s="110" t="s">
        <v>36</v>
      </c>
      <c r="C15" s="11">
        <f>COUNTIF(OPINTOKOKONAISUUDET!$D$8:$D$252,"T11*")</f>
        <v>0</v>
      </c>
    </row>
  </sheetData>
  <sheetProtection sheet="1" objects="1" scenarios="1" selectLockedCells="1"/>
  <conditionalFormatting sqref="C5:C14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5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count="14">
    <dataValidation allowBlank="1" showInputMessage="1" showErrorMessage="1" prompt="Kielellisen ympäristön hahmottaminen" sqref="B5"/>
    <dataValidation allowBlank="1" showInputMessage="1" showErrorMessage="1" prompt=" Kehittyvä kielitaito, taito toimia vuorovaikutuksessa, taito tulkita tekstejä, taito tuottaa tekstejä" sqref="F7"/>
    <dataValidation allowBlank="1" showInputMessage="1" showErrorMessage="1" prompt=" Kielenopiskelutaidot" sqref="F6"/>
    <dataValidation allowBlank="1" showInputMessage="1" showErrorMessage="1" prompt="Kasvu kulttuuriseen moninaisuuteen ja kielitietoisuuteen" sqref="F5"/>
    <dataValidation allowBlank="1" showInputMessage="1" showErrorMessage="1" prompt="Viestinnän kulttuurinen sopivuus" sqref="B13"/>
    <dataValidation allowBlank="1" showInputMessage="1" showErrorMessage="1" prompt="Viestintästrategioiden käyttö" sqref="B12"/>
    <dataValidation allowBlank="1" showInputMessage="1" showErrorMessage="1" prompt="Vuorovaikutus erilaisissa tilanteissa" sqref="B11"/>
    <dataValidation allowBlank="1" showInputMessage="1" showErrorMessage="1" prompt="Kielellinen päättely" sqref="B7"/>
    <dataValidation allowBlank="1" showInputMessage="1" showErrorMessage="1" prompt="Tekstien tulkintataidot" sqref="B14"/>
    <dataValidation allowBlank="1" showInputMessage="1" showErrorMessage="1" prompt="Englanninkielisen aineiston löytäminen" sqref="B8"/>
    <dataValidation allowBlank="1" showInputMessage="1" showErrorMessage="1" prompt="Ei arvioida" sqref="B6"/>
    <dataValidation allowBlank="1" showInputMessage="1" showErrorMessage="1" prompt="Kielenopiskelutavoitteiden asettaminen ja löytäminen" sqref="B10"/>
    <dataValidation allowBlank="1" showInputMessage="1" showErrorMessage="1" prompt="Tietoisuus tavoitteista ja toiminta ryhmässä" sqref="B9"/>
    <dataValidation allowBlank="1" showInputMessage="1" showErrorMessage="1" prompt="Tekstien tuottamistaidot" sqref="B15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J15"/>
  <sheetViews>
    <sheetView showGridLines="0" workbookViewId="0">
      <selection activeCell="B5" sqref="B5"/>
    </sheetView>
  </sheetViews>
  <sheetFormatPr defaultColWidth="8.875" defaultRowHeight="15" x14ac:dyDescent="0.25"/>
  <cols>
    <col min="1" max="1" width="9" customWidth="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1:10" ht="39.6" customHeight="1" x14ac:dyDescent="0.25">
      <c r="A2" s="11"/>
      <c r="B2" s="37" t="s">
        <v>34</v>
      </c>
      <c r="F2" s="37" t="s">
        <v>46</v>
      </c>
      <c r="I2" s="37" t="s">
        <v>30</v>
      </c>
    </row>
    <row r="3" spans="1:10" ht="27.6" customHeight="1" x14ac:dyDescent="0.25">
      <c r="A3" s="11"/>
      <c r="B3" s="56"/>
      <c r="C3" s="77" t="s">
        <v>43</v>
      </c>
      <c r="G3" s="77" t="s">
        <v>43</v>
      </c>
      <c r="H3" s="77"/>
      <c r="I3" s="37"/>
      <c r="J3" s="77" t="s">
        <v>43</v>
      </c>
    </row>
    <row r="4" spans="1:10" x14ac:dyDescent="0.25">
      <c r="A4" s="11"/>
      <c r="B4" s="23" t="s">
        <v>87</v>
      </c>
    </row>
    <row r="5" spans="1:10" x14ac:dyDescent="0.25">
      <c r="A5" s="11"/>
      <c r="B5" s="110" t="s">
        <v>86</v>
      </c>
      <c r="C5" s="11">
        <f>COUNTIF(OPINTOKOKONAISUUDET!$D$8:$D$252,"T1 *")</f>
        <v>0</v>
      </c>
      <c r="F5" s="111" t="s">
        <v>47</v>
      </c>
      <c r="G5" s="102">
        <f>COUNTIF(OPINTOKOKONAISUUDET!$G$8:$G$252,"S1*")</f>
        <v>0</v>
      </c>
      <c r="I5" s="101" t="s">
        <v>18</v>
      </c>
      <c r="J5" s="45">
        <f>COUNTIF(OPINTOKOKONAISUUDET!$I$8:$I$252,"Opettajan arviointi")</f>
        <v>0</v>
      </c>
    </row>
    <row r="6" spans="1:10" x14ac:dyDescent="0.25">
      <c r="A6" s="11"/>
      <c r="B6" s="110" t="s">
        <v>28</v>
      </c>
      <c r="C6" s="11">
        <f>COUNTIF(OPINTOKOKONAISUUDET!$D$8:$D$252,"T2*")</f>
        <v>0</v>
      </c>
      <c r="F6" s="111" t="s">
        <v>48</v>
      </c>
      <c r="G6" s="102">
        <f>COUNTIF(OPINTOKOKONAISUUDET!$G$8:$G$252,"S2*")</f>
        <v>0</v>
      </c>
      <c r="I6" s="101" t="s">
        <v>19</v>
      </c>
      <c r="J6" s="45">
        <f>COUNTIF(OPINTOKOKONAISUUDET!$I$8:$I$252,"Itsearviointi")</f>
        <v>0</v>
      </c>
    </row>
    <row r="7" spans="1:10" x14ac:dyDescent="0.25">
      <c r="A7" s="11"/>
      <c r="B7" s="110" t="s">
        <v>26</v>
      </c>
      <c r="C7" s="11">
        <f>COUNTIF(OPINTOKOKONAISUUDET!$D$8:$D$252,"T3*")</f>
        <v>0</v>
      </c>
      <c r="F7" s="111" t="s">
        <v>49</v>
      </c>
      <c r="G7" s="102">
        <f>COUNTIF(OPINTOKOKONAISUUDET!$G$8:$G$252,"S3*")</f>
        <v>0</v>
      </c>
      <c r="I7" s="101" t="s">
        <v>20</v>
      </c>
      <c r="J7" s="45">
        <f>COUNTIF(OPINTOKOKONAISUUDET!$I$8:$I$252,"Vertaisarviointi")</f>
        <v>0</v>
      </c>
    </row>
    <row r="8" spans="1:10" x14ac:dyDescent="0.25">
      <c r="A8" s="11"/>
      <c r="B8" s="110" t="s">
        <v>29</v>
      </c>
      <c r="C8" s="11">
        <f>COUNTIF(OPINTOKOKONAISUUDET!$D$8:$D$252,"T4*")</f>
        <v>0</v>
      </c>
      <c r="F8" s="104"/>
      <c r="I8" s="101" t="s">
        <v>21</v>
      </c>
      <c r="J8" s="45">
        <f>COUNTIF(OPINTOKOKONAISUUDET!$I$8:$I$252,"Ryhmäarviointi")</f>
        <v>0</v>
      </c>
    </row>
    <row r="9" spans="1:10" x14ac:dyDescent="0.25">
      <c r="A9" s="11"/>
      <c r="B9" s="110" t="s">
        <v>27</v>
      </c>
      <c r="C9" s="11">
        <f>COUNTIF(OPINTOKOKONAISUUDET!$D$8:$D$252,"T5*")</f>
        <v>0</v>
      </c>
      <c r="F9" s="103"/>
      <c r="I9" s="101" t="s">
        <v>50</v>
      </c>
      <c r="J9" s="45">
        <f>COUNTIF(OPINTOKOKONAISUUDET!$I$8:$I$252,"Muu arviointi")</f>
        <v>0</v>
      </c>
    </row>
    <row r="10" spans="1:10" x14ac:dyDescent="0.25">
      <c r="A10" s="11"/>
      <c r="B10" s="110" t="s">
        <v>25</v>
      </c>
      <c r="C10" s="11">
        <f>COUNTIF(OPINTOKOKONAISUUDET!$D$8:$D$252,"T6*")</f>
        <v>0</v>
      </c>
    </row>
    <row r="11" spans="1:10" x14ac:dyDescent="0.25">
      <c r="A11" s="11"/>
      <c r="B11" s="110" t="s">
        <v>22</v>
      </c>
      <c r="C11" s="11">
        <f>COUNTIF(OPINTOKOKONAISUUDET!$D$8:$D$252,"T7*")</f>
        <v>0</v>
      </c>
      <c r="F11" s="104"/>
    </row>
    <row r="12" spans="1:10" x14ac:dyDescent="0.25">
      <c r="A12" s="11"/>
      <c r="B12" s="110" t="s">
        <v>23</v>
      </c>
      <c r="C12" s="11">
        <f>COUNTIF(OPINTOKOKONAISUUDET!$D$8:$D$252,"T8*")</f>
        <v>0</v>
      </c>
    </row>
    <row r="13" spans="1:10" x14ac:dyDescent="0.25">
      <c r="A13" s="11"/>
      <c r="B13" s="110" t="s">
        <v>37</v>
      </c>
      <c r="C13" s="11">
        <f>COUNTIF(OPINTOKOKONAISUUDET!$D$8:$D$252,"T9*")</f>
        <v>0</v>
      </c>
      <c r="F13" s="51"/>
    </row>
    <row r="14" spans="1:10" x14ac:dyDescent="0.25">
      <c r="A14" s="11"/>
      <c r="B14" s="110" t="s">
        <v>24</v>
      </c>
      <c r="C14" s="11">
        <f>COUNTIF(OPINTOKOKONAISUUDET!$D$8:$D$252,"T10*")</f>
        <v>0</v>
      </c>
    </row>
    <row r="15" spans="1:10" x14ac:dyDescent="0.25">
      <c r="A15" s="11"/>
      <c r="B15" s="110" t="s">
        <v>36</v>
      </c>
      <c r="C15" s="11">
        <f>COUNTIF(OPINTOKOKONAISUUDET!$D$8:$D$252,"T11*")</f>
        <v>0</v>
      </c>
    </row>
  </sheetData>
  <sheetProtection sheet="1" objects="1" scenarios="1" selectLockedCells="1"/>
  <conditionalFormatting sqref="C5:C14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5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count="14">
    <dataValidation allowBlank="1" showInputMessage="1" showErrorMessage="1" prompt="Kielellisen ympäristön hahmottaminen" sqref="B5"/>
    <dataValidation allowBlank="1" showInputMessage="1" showErrorMessage="1" prompt=" Kehittyvä kielitaito, taito toimia vuorovaikutuksessa, taito tulkita tekstejä, taito tuottaa tekstejä" sqref="F7"/>
    <dataValidation allowBlank="1" showInputMessage="1" showErrorMessage="1" prompt=" Kielenopiskelutaidot" sqref="F6"/>
    <dataValidation allowBlank="1" showInputMessage="1" showErrorMessage="1" prompt="Kasvu kulttuuriseen moninaisuuteen ja kielitietoisuuteen" sqref="F5"/>
    <dataValidation allowBlank="1" showInputMessage="1" showErrorMessage="1" prompt="Viestinnän kulttuurinen sopivuus" sqref="B13"/>
    <dataValidation allowBlank="1" showInputMessage="1" showErrorMessage="1" prompt="Viestintästrategioiden käyttö" sqref="B12"/>
    <dataValidation allowBlank="1" showInputMessage="1" showErrorMessage="1" prompt="Vuorovaikutus erilaisissa tilanteissa" sqref="B11"/>
    <dataValidation allowBlank="1" showInputMessage="1" showErrorMessage="1" prompt="Kielellinen päättely" sqref="B7"/>
    <dataValidation allowBlank="1" showInputMessage="1" showErrorMessage="1" prompt="Tekstien tulkintataidot" sqref="B14"/>
    <dataValidation allowBlank="1" showInputMessage="1" showErrorMessage="1" prompt="Englanninkielisen aineiston löytäminen" sqref="B8"/>
    <dataValidation allowBlank="1" showInputMessage="1" showErrorMessage="1" prompt="Ei arvioida" sqref="B6"/>
    <dataValidation allowBlank="1" showInputMessage="1" showErrorMessage="1" prompt="Kielenopiskelutavoitteiden asettaminen ja löytäminen" sqref="B10"/>
    <dataValidation allowBlank="1" showInputMessage="1" showErrorMessage="1" prompt="Tietoisuus tavoitteista ja toiminta ryhmässä" sqref="B9"/>
    <dataValidation allowBlank="1" showInputMessage="1" showErrorMessage="1" prompt="Tekstien tuottamistaidot" sqref="B15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1"/>
  <dimension ref="B1:D17"/>
  <sheetViews>
    <sheetView showGridLines="0" topLeftCell="B1" zoomScaleNormal="100" workbookViewId="0">
      <selection activeCell="C5" sqref="C5"/>
    </sheetView>
  </sheetViews>
  <sheetFormatPr defaultColWidth="8.875" defaultRowHeight="15" x14ac:dyDescent="0.25"/>
  <cols>
    <col min="1" max="1" width="8.875" style="11"/>
    <col min="2" max="2" width="43.375" style="15" bestFit="1" customWidth="1"/>
    <col min="3" max="3" width="37.875" style="12" customWidth="1"/>
    <col min="4" max="4" width="39.5" style="50" customWidth="1"/>
    <col min="5" max="6" width="8.875" style="11"/>
    <col min="7" max="7" width="16.375" style="11" bestFit="1" customWidth="1"/>
    <col min="8" max="8" width="22.375" style="11" bestFit="1" customWidth="1"/>
    <col min="9" max="16384" width="8.875" style="11"/>
  </cols>
  <sheetData>
    <row r="1" spans="2:4" x14ac:dyDescent="0.25">
      <c r="B1" s="23" t="s">
        <v>13</v>
      </c>
      <c r="C1" s="35" t="s">
        <v>14</v>
      </c>
      <c r="D1" s="52" t="s">
        <v>15</v>
      </c>
    </row>
    <row r="2" spans="2:4" ht="40.5" x14ac:dyDescent="0.25">
      <c r="B2" s="53" t="s">
        <v>51</v>
      </c>
      <c r="C2" s="55" t="s">
        <v>73</v>
      </c>
      <c r="D2" s="54" t="s">
        <v>62</v>
      </c>
    </row>
    <row r="3" spans="2:4" ht="54" x14ac:dyDescent="0.25">
      <c r="B3" s="53" t="s">
        <v>52</v>
      </c>
      <c r="C3" s="55" t="s">
        <v>32</v>
      </c>
      <c r="D3" s="54" t="s">
        <v>63</v>
      </c>
    </row>
    <row r="4" spans="2:4" ht="40.5" x14ac:dyDescent="0.25">
      <c r="B4" s="53" t="s">
        <v>53</v>
      </c>
      <c r="C4" s="55" t="s">
        <v>75</v>
      </c>
      <c r="D4" s="54" t="s">
        <v>64</v>
      </c>
    </row>
    <row r="5" spans="2:4" ht="54" x14ac:dyDescent="0.25">
      <c r="B5" s="53" t="s">
        <v>54</v>
      </c>
      <c r="C5" s="55" t="s">
        <v>74</v>
      </c>
      <c r="D5" s="54" t="s">
        <v>65</v>
      </c>
    </row>
    <row r="6" spans="2:4" ht="40.5" x14ac:dyDescent="0.25">
      <c r="B6" s="53" t="s">
        <v>55</v>
      </c>
      <c r="C6" s="55" t="s">
        <v>76</v>
      </c>
      <c r="D6" s="54" t="s">
        <v>66</v>
      </c>
    </row>
    <row r="7" spans="2:4" ht="67.5" x14ac:dyDescent="0.25">
      <c r="B7" s="53" t="s">
        <v>56</v>
      </c>
      <c r="C7" s="55" t="s">
        <v>77</v>
      </c>
      <c r="D7" s="54" t="s">
        <v>67</v>
      </c>
    </row>
    <row r="8" spans="2:4" ht="54" x14ac:dyDescent="0.25">
      <c r="B8" s="53" t="s">
        <v>57</v>
      </c>
      <c r="C8" s="55" t="s">
        <v>78</v>
      </c>
      <c r="D8" s="54" t="s">
        <v>68</v>
      </c>
    </row>
    <row r="9" spans="2:4" ht="27" x14ac:dyDescent="0.25">
      <c r="B9" s="53" t="s">
        <v>58</v>
      </c>
      <c r="C9" s="55" t="s">
        <v>79</v>
      </c>
      <c r="D9" s="54" t="s">
        <v>69</v>
      </c>
    </row>
    <row r="10" spans="2:4" ht="40.5" x14ac:dyDescent="0.25">
      <c r="B10" s="53" t="s">
        <v>59</v>
      </c>
      <c r="C10" s="55" t="s">
        <v>80</v>
      </c>
      <c r="D10" s="54" t="s">
        <v>70</v>
      </c>
    </row>
    <row r="11" spans="2:4" ht="40.5" x14ac:dyDescent="0.25">
      <c r="B11" s="53" t="s">
        <v>60</v>
      </c>
      <c r="C11" s="55" t="s">
        <v>81</v>
      </c>
      <c r="D11" s="54" t="s">
        <v>71</v>
      </c>
    </row>
    <row r="12" spans="2:4" ht="54" x14ac:dyDescent="0.25">
      <c r="B12" s="53" t="s">
        <v>61</v>
      </c>
      <c r="C12" s="55" t="s">
        <v>82</v>
      </c>
      <c r="D12" s="54" t="s">
        <v>72</v>
      </c>
    </row>
    <row r="14" spans="2:4" x14ac:dyDescent="0.25">
      <c r="B14" s="15" t="s">
        <v>46</v>
      </c>
    </row>
    <row r="15" spans="2:4" ht="30" x14ac:dyDescent="0.25">
      <c r="B15" s="108" t="s">
        <v>83</v>
      </c>
    </row>
    <row r="16" spans="2:4" x14ac:dyDescent="0.25">
      <c r="B16" s="108" t="s">
        <v>84</v>
      </c>
    </row>
    <row r="17" spans="2:2" ht="45" x14ac:dyDescent="0.25">
      <c r="B17" s="108" t="s">
        <v>85</v>
      </c>
    </row>
  </sheetData>
  <sheetProtection sheet="1" selectLockedCell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B2:AV18"/>
  <sheetViews>
    <sheetView workbookViewId="0">
      <selection activeCell="AW17" sqref="AW17"/>
    </sheetView>
  </sheetViews>
  <sheetFormatPr defaultColWidth="8.875" defaultRowHeight="15" x14ac:dyDescent="0.25"/>
  <cols>
    <col min="1" max="1" width="8.875" style="11"/>
    <col min="2" max="2" width="11.5" style="11" customWidth="1"/>
    <col min="3" max="3" width="8.875" style="11"/>
    <col min="4" max="4" width="15" style="51" customWidth="1"/>
    <col min="5" max="48" width="4.125" style="60" customWidth="1"/>
    <col min="49" max="16384" width="8.875" style="11"/>
  </cols>
  <sheetData>
    <row r="2" spans="2:48" x14ac:dyDescent="0.25">
      <c r="D2" s="51" t="s">
        <v>38</v>
      </c>
    </row>
    <row r="3" spans="2:48" x14ac:dyDescent="0.25">
      <c r="AH3" s="66"/>
    </row>
    <row r="4" spans="2:48" x14ac:dyDescent="0.25">
      <c r="E4" s="61" t="s">
        <v>11</v>
      </c>
      <c r="N4" s="64"/>
      <c r="R4" s="64"/>
      <c r="V4" s="64"/>
      <c r="AA4" s="64"/>
      <c r="AE4" s="64"/>
      <c r="AH4" s="67"/>
      <c r="AI4" s="64"/>
      <c r="AN4" s="64"/>
      <c r="AR4" s="64"/>
      <c r="AV4" s="64"/>
    </row>
    <row r="5" spans="2:48" x14ac:dyDescent="0.2">
      <c r="B5" s="51" t="s">
        <v>39</v>
      </c>
      <c r="D5" s="51" t="s">
        <v>39</v>
      </c>
      <c r="E5" s="68">
        <v>5</v>
      </c>
      <c r="F5" s="68">
        <v>12</v>
      </c>
      <c r="G5" s="68">
        <v>19</v>
      </c>
      <c r="H5" s="68">
        <v>26</v>
      </c>
      <c r="I5" s="69">
        <v>2</v>
      </c>
      <c r="J5" s="69">
        <v>9</v>
      </c>
      <c r="K5" s="68">
        <v>16</v>
      </c>
      <c r="L5" s="68">
        <v>23</v>
      </c>
      <c r="M5" s="68">
        <v>30</v>
      </c>
      <c r="N5" s="69">
        <v>7</v>
      </c>
      <c r="O5" s="68">
        <v>14</v>
      </c>
      <c r="P5" s="68">
        <v>21</v>
      </c>
      <c r="Q5" s="68">
        <v>28</v>
      </c>
      <c r="R5" s="68">
        <v>4</v>
      </c>
      <c r="S5" s="68">
        <v>11</v>
      </c>
      <c r="T5" s="68">
        <v>18</v>
      </c>
      <c r="U5" s="68">
        <v>25</v>
      </c>
      <c r="V5" s="68">
        <v>2</v>
      </c>
      <c r="W5" s="68">
        <v>9</v>
      </c>
      <c r="X5" s="68">
        <v>16</v>
      </c>
      <c r="Y5" s="68">
        <v>23</v>
      </c>
      <c r="Z5" s="68">
        <v>30</v>
      </c>
      <c r="AA5" s="68">
        <v>6</v>
      </c>
      <c r="AB5" s="68">
        <v>13</v>
      </c>
      <c r="AC5" s="68">
        <v>20</v>
      </c>
      <c r="AD5" s="68">
        <v>27</v>
      </c>
      <c r="AE5" s="68">
        <v>3</v>
      </c>
      <c r="AF5" s="68">
        <v>10</v>
      </c>
      <c r="AG5" s="68">
        <v>17</v>
      </c>
      <c r="AH5" s="73">
        <v>24</v>
      </c>
      <c r="AI5" s="68">
        <v>2</v>
      </c>
      <c r="AJ5" s="68">
        <v>9</v>
      </c>
      <c r="AK5" s="68">
        <v>16</v>
      </c>
      <c r="AL5" s="68">
        <v>23</v>
      </c>
      <c r="AM5" s="68">
        <v>30</v>
      </c>
      <c r="AN5" s="68">
        <v>6</v>
      </c>
      <c r="AO5" s="68">
        <v>13</v>
      </c>
      <c r="AP5" s="68">
        <v>20</v>
      </c>
      <c r="AQ5" s="68">
        <v>27</v>
      </c>
      <c r="AR5" s="68">
        <v>4</v>
      </c>
      <c r="AS5" s="68">
        <v>11</v>
      </c>
      <c r="AT5" s="68">
        <v>18</v>
      </c>
      <c r="AU5" s="68">
        <v>25</v>
      </c>
      <c r="AV5" s="68">
        <v>1</v>
      </c>
    </row>
    <row r="6" spans="2:48" x14ac:dyDescent="0.25">
      <c r="B6" s="51" t="s">
        <v>40</v>
      </c>
      <c r="E6" s="62">
        <v>32</v>
      </c>
      <c r="F6" s="62">
        <v>33</v>
      </c>
      <c r="G6" s="62">
        <v>34</v>
      </c>
      <c r="H6" s="62">
        <v>35</v>
      </c>
      <c r="I6" s="62">
        <v>36</v>
      </c>
      <c r="J6" s="62">
        <v>37</v>
      </c>
      <c r="K6" s="62">
        <v>38</v>
      </c>
      <c r="L6" s="62">
        <v>39</v>
      </c>
      <c r="M6" s="62">
        <v>40</v>
      </c>
      <c r="N6" s="62">
        <v>41</v>
      </c>
      <c r="O6" s="63">
        <v>42</v>
      </c>
      <c r="P6" s="62">
        <v>43</v>
      </c>
      <c r="Q6" s="62">
        <v>44</v>
      </c>
      <c r="R6" s="62">
        <v>45</v>
      </c>
      <c r="S6" s="62">
        <v>46</v>
      </c>
      <c r="T6" s="62">
        <v>47</v>
      </c>
      <c r="U6" s="62">
        <v>48</v>
      </c>
      <c r="V6" s="62">
        <v>49</v>
      </c>
      <c r="W6" s="62">
        <v>50</v>
      </c>
      <c r="X6" s="62">
        <v>51</v>
      </c>
      <c r="Y6" s="63">
        <v>52</v>
      </c>
      <c r="Z6" s="63">
        <v>1</v>
      </c>
      <c r="AA6" s="62">
        <v>2</v>
      </c>
      <c r="AB6" s="62">
        <v>3</v>
      </c>
      <c r="AC6" s="62">
        <v>4</v>
      </c>
      <c r="AD6" s="62">
        <v>5</v>
      </c>
      <c r="AE6" s="62">
        <v>6</v>
      </c>
      <c r="AF6" s="62">
        <v>7</v>
      </c>
      <c r="AG6" s="62">
        <v>8</v>
      </c>
      <c r="AH6" s="63">
        <v>9</v>
      </c>
      <c r="AI6" s="62">
        <v>10</v>
      </c>
      <c r="AJ6" s="62">
        <v>11</v>
      </c>
      <c r="AK6" s="62">
        <v>12</v>
      </c>
      <c r="AL6" s="62">
        <v>13</v>
      </c>
      <c r="AM6" s="62">
        <v>14</v>
      </c>
      <c r="AN6" s="62">
        <v>15</v>
      </c>
      <c r="AO6" s="62">
        <v>16</v>
      </c>
      <c r="AP6" s="62">
        <v>17</v>
      </c>
      <c r="AQ6" s="62">
        <v>18</v>
      </c>
      <c r="AR6" s="62">
        <v>19</v>
      </c>
      <c r="AS6" s="62">
        <v>20</v>
      </c>
      <c r="AT6" s="62">
        <v>21</v>
      </c>
      <c r="AU6" s="62">
        <v>22</v>
      </c>
      <c r="AV6" s="62">
        <v>23</v>
      </c>
    </row>
    <row r="7" spans="2:48" x14ac:dyDescent="0.25">
      <c r="B7" s="51" t="s">
        <v>41</v>
      </c>
    </row>
    <row r="8" spans="2:48" x14ac:dyDescent="0.25">
      <c r="B8" s="51" t="s">
        <v>42</v>
      </c>
      <c r="D8" s="11"/>
      <c r="E8" s="61" t="s">
        <v>11</v>
      </c>
      <c r="N8" s="64"/>
      <c r="R8" s="64"/>
      <c r="V8" s="64"/>
      <c r="AA8" s="64"/>
      <c r="AE8" s="64"/>
      <c r="AH8" s="67"/>
      <c r="AI8" s="64"/>
      <c r="AN8" s="64"/>
      <c r="AR8" s="64"/>
      <c r="AV8" s="64"/>
    </row>
    <row r="9" spans="2:48" x14ac:dyDescent="0.2">
      <c r="D9" s="51" t="s">
        <v>40</v>
      </c>
      <c r="E9" s="68">
        <v>3</v>
      </c>
      <c r="F9" s="68">
        <v>10</v>
      </c>
      <c r="G9" s="68">
        <v>17</v>
      </c>
      <c r="H9" s="68">
        <v>24</v>
      </c>
      <c r="I9" s="69">
        <v>31</v>
      </c>
      <c r="J9" s="69">
        <v>7</v>
      </c>
      <c r="K9" s="68">
        <v>14</v>
      </c>
      <c r="L9" s="68">
        <v>21</v>
      </c>
      <c r="M9" s="68">
        <v>28</v>
      </c>
      <c r="N9" s="69">
        <v>5</v>
      </c>
      <c r="O9" s="68">
        <v>12</v>
      </c>
      <c r="P9" s="68">
        <v>19</v>
      </c>
      <c r="Q9" s="68">
        <v>26</v>
      </c>
      <c r="R9" s="68">
        <v>2</v>
      </c>
      <c r="S9" s="68">
        <v>9</v>
      </c>
      <c r="T9" s="68">
        <v>16</v>
      </c>
      <c r="U9" s="68">
        <v>23</v>
      </c>
      <c r="V9" s="68">
        <v>30</v>
      </c>
      <c r="W9" s="68">
        <v>7</v>
      </c>
      <c r="X9" s="68">
        <v>14</v>
      </c>
      <c r="Y9" s="68">
        <v>21</v>
      </c>
      <c r="Z9" s="68">
        <v>28</v>
      </c>
      <c r="AA9" s="68">
        <v>4</v>
      </c>
      <c r="AB9" s="68">
        <v>11</v>
      </c>
      <c r="AC9" s="68">
        <v>18</v>
      </c>
      <c r="AD9" s="68">
        <v>25</v>
      </c>
      <c r="AE9" s="68">
        <v>1</v>
      </c>
      <c r="AF9" s="68">
        <v>8</v>
      </c>
      <c r="AG9" s="68">
        <v>15</v>
      </c>
      <c r="AH9" s="73">
        <v>22</v>
      </c>
      <c r="AI9" s="68">
        <v>1</v>
      </c>
      <c r="AJ9" s="68">
        <v>8</v>
      </c>
      <c r="AK9" s="68">
        <v>15</v>
      </c>
      <c r="AL9" s="68">
        <v>22</v>
      </c>
      <c r="AM9" s="68">
        <v>29</v>
      </c>
      <c r="AN9" s="68">
        <v>5</v>
      </c>
      <c r="AO9" s="68">
        <v>12</v>
      </c>
      <c r="AP9" s="68">
        <v>19</v>
      </c>
      <c r="AQ9" s="68">
        <v>26</v>
      </c>
      <c r="AR9" s="68">
        <v>3</v>
      </c>
      <c r="AS9" s="68">
        <v>10</v>
      </c>
      <c r="AT9" s="68">
        <v>17</v>
      </c>
      <c r="AU9" s="68">
        <v>24</v>
      </c>
      <c r="AV9" s="68">
        <v>31</v>
      </c>
    </row>
    <row r="10" spans="2:48" x14ac:dyDescent="0.25">
      <c r="E10" s="62">
        <v>32</v>
      </c>
      <c r="F10" s="62">
        <v>33</v>
      </c>
      <c r="G10" s="62">
        <v>34</v>
      </c>
      <c r="H10" s="62">
        <v>35</v>
      </c>
      <c r="I10" s="62">
        <v>36</v>
      </c>
      <c r="J10" s="62">
        <v>37</v>
      </c>
      <c r="K10" s="62">
        <v>38</v>
      </c>
      <c r="L10" s="62">
        <v>39</v>
      </c>
      <c r="M10" s="62">
        <v>40</v>
      </c>
      <c r="N10" s="62">
        <v>41</v>
      </c>
      <c r="O10" s="63">
        <v>42</v>
      </c>
      <c r="P10" s="62">
        <v>43</v>
      </c>
      <c r="Q10" s="62">
        <v>44</v>
      </c>
      <c r="R10" s="62">
        <v>45</v>
      </c>
      <c r="S10" s="62">
        <v>46</v>
      </c>
      <c r="T10" s="62">
        <v>47</v>
      </c>
      <c r="U10" s="62">
        <v>48</v>
      </c>
      <c r="V10" s="62">
        <v>49</v>
      </c>
      <c r="W10" s="62">
        <v>50</v>
      </c>
      <c r="X10" s="62">
        <v>51</v>
      </c>
      <c r="Y10" s="63">
        <v>52</v>
      </c>
      <c r="Z10" s="63">
        <v>1</v>
      </c>
      <c r="AA10" s="62">
        <v>2</v>
      </c>
      <c r="AB10" s="62">
        <v>3</v>
      </c>
      <c r="AC10" s="62">
        <v>4</v>
      </c>
      <c r="AD10" s="62">
        <v>5</v>
      </c>
      <c r="AE10" s="62">
        <v>6</v>
      </c>
      <c r="AF10" s="62">
        <v>7</v>
      </c>
      <c r="AG10" s="62">
        <v>8</v>
      </c>
      <c r="AH10" s="63">
        <v>9</v>
      </c>
      <c r="AI10" s="62">
        <v>10</v>
      </c>
      <c r="AJ10" s="62">
        <v>11</v>
      </c>
      <c r="AK10" s="62">
        <v>12</v>
      </c>
      <c r="AL10" s="62">
        <v>13</v>
      </c>
      <c r="AM10" s="62">
        <v>14</v>
      </c>
      <c r="AN10" s="62">
        <v>15</v>
      </c>
      <c r="AO10" s="62">
        <v>16</v>
      </c>
      <c r="AP10" s="62">
        <v>17</v>
      </c>
      <c r="AQ10" s="62">
        <v>18</v>
      </c>
      <c r="AR10" s="62">
        <v>19</v>
      </c>
      <c r="AS10" s="62">
        <v>20</v>
      </c>
      <c r="AT10" s="62">
        <v>21</v>
      </c>
      <c r="AU10" s="62">
        <v>22</v>
      </c>
      <c r="AV10" s="62">
        <v>23</v>
      </c>
    </row>
    <row r="12" spans="2:48" x14ac:dyDescent="0.25">
      <c r="E12" s="61" t="s">
        <v>11</v>
      </c>
      <c r="N12" s="64"/>
      <c r="R12" s="64"/>
      <c r="V12" s="64"/>
      <c r="AA12" s="64"/>
      <c r="AE12" s="64"/>
      <c r="AH12" s="67"/>
      <c r="AI12" s="64"/>
      <c r="AN12" s="64"/>
      <c r="AR12" s="64"/>
      <c r="AV12" s="64"/>
    </row>
    <row r="13" spans="2:48" x14ac:dyDescent="0.2">
      <c r="D13" s="51" t="s">
        <v>41</v>
      </c>
      <c r="E13" s="68">
        <v>9</v>
      </c>
      <c r="F13" s="68">
        <v>16</v>
      </c>
      <c r="G13" s="68">
        <v>23</v>
      </c>
      <c r="H13" s="68">
        <v>30</v>
      </c>
      <c r="I13" s="69">
        <v>6</v>
      </c>
      <c r="J13" s="69">
        <v>13</v>
      </c>
      <c r="K13" s="68">
        <v>20</v>
      </c>
      <c r="L13" s="68">
        <v>27</v>
      </c>
      <c r="M13" s="68">
        <v>4</v>
      </c>
      <c r="N13" s="69">
        <v>11</v>
      </c>
      <c r="O13" s="68">
        <v>18</v>
      </c>
      <c r="P13" s="68">
        <v>25</v>
      </c>
      <c r="Q13" s="68">
        <v>1</v>
      </c>
      <c r="R13" s="68">
        <v>8</v>
      </c>
      <c r="S13" s="68">
        <v>15</v>
      </c>
      <c r="T13" s="68">
        <v>22</v>
      </c>
      <c r="U13" s="68">
        <v>29</v>
      </c>
      <c r="V13" s="68">
        <v>6</v>
      </c>
      <c r="W13" s="68">
        <v>13</v>
      </c>
      <c r="X13" s="68">
        <v>20</v>
      </c>
      <c r="Y13" s="68">
        <v>27</v>
      </c>
      <c r="Z13" s="68">
        <v>3</v>
      </c>
      <c r="AA13" s="68">
        <v>10</v>
      </c>
      <c r="AB13" s="68">
        <v>17</v>
      </c>
      <c r="AC13" s="68">
        <v>24</v>
      </c>
      <c r="AD13" s="68">
        <v>31</v>
      </c>
      <c r="AE13" s="68">
        <v>7</v>
      </c>
      <c r="AF13" s="68">
        <v>14</v>
      </c>
      <c r="AG13" s="68">
        <v>21</v>
      </c>
      <c r="AH13" s="73">
        <v>28</v>
      </c>
      <c r="AI13" s="68">
        <v>7</v>
      </c>
      <c r="AJ13" s="68">
        <v>14</v>
      </c>
      <c r="AK13" s="68">
        <v>21</v>
      </c>
      <c r="AL13" s="68">
        <v>28</v>
      </c>
      <c r="AM13" s="68">
        <v>4</v>
      </c>
      <c r="AN13" s="68">
        <v>11</v>
      </c>
      <c r="AO13" s="68">
        <v>18</v>
      </c>
      <c r="AP13" s="68">
        <v>25</v>
      </c>
      <c r="AQ13" s="68">
        <v>2</v>
      </c>
      <c r="AR13" s="68">
        <v>9</v>
      </c>
      <c r="AS13" s="68">
        <v>16</v>
      </c>
      <c r="AT13" s="68">
        <v>23</v>
      </c>
      <c r="AU13" s="68">
        <v>30</v>
      </c>
      <c r="AV13" s="68">
        <v>6</v>
      </c>
    </row>
    <row r="14" spans="2:48" x14ac:dyDescent="0.25">
      <c r="E14" s="62">
        <v>32</v>
      </c>
      <c r="F14" s="62">
        <v>33</v>
      </c>
      <c r="G14" s="62">
        <v>34</v>
      </c>
      <c r="H14" s="62">
        <v>35</v>
      </c>
      <c r="I14" s="62">
        <v>36</v>
      </c>
      <c r="J14" s="62">
        <v>37</v>
      </c>
      <c r="K14" s="62">
        <v>38</v>
      </c>
      <c r="L14" s="62">
        <v>39</v>
      </c>
      <c r="M14" s="62">
        <v>40</v>
      </c>
      <c r="N14" s="62">
        <v>41</v>
      </c>
      <c r="O14" s="63">
        <v>42</v>
      </c>
      <c r="P14" s="62">
        <v>43</v>
      </c>
      <c r="Q14" s="62">
        <v>44</v>
      </c>
      <c r="R14" s="62">
        <v>45</v>
      </c>
      <c r="S14" s="62">
        <v>46</v>
      </c>
      <c r="T14" s="62">
        <v>47</v>
      </c>
      <c r="U14" s="62">
        <v>48</v>
      </c>
      <c r="V14" s="62">
        <v>49</v>
      </c>
      <c r="W14" s="62">
        <v>50</v>
      </c>
      <c r="X14" s="62">
        <v>51</v>
      </c>
      <c r="Y14" s="63">
        <v>52</v>
      </c>
      <c r="Z14" s="63">
        <v>1</v>
      </c>
      <c r="AA14" s="62">
        <v>2</v>
      </c>
      <c r="AB14" s="62">
        <v>3</v>
      </c>
      <c r="AC14" s="62">
        <v>4</v>
      </c>
      <c r="AD14" s="62">
        <v>5</v>
      </c>
      <c r="AE14" s="62">
        <v>6</v>
      </c>
      <c r="AF14" s="62">
        <v>7</v>
      </c>
      <c r="AG14" s="62">
        <v>8</v>
      </c>
      <c r="AH14" s="63">
        <v>9</v>
      </c>
      <c r="AI14" s="62">
        <v>10</v>
      </c>
      <c r="AJ14" s="62">
        <v>11</v>
      </c>
      <c r="AK14" s="62">
        <v>12</v>
      </c>
      <c r="AL14" s="62">
        <v>13</v>
      </c>
      <c r="AM14" s="62">
        <v>14</v>
      </c>
      <c r="AN14" s="62">
        <v>15</v>
      </c>
      <c r="AO14" s="62">
        <v>16</v>
      </c>
      <c r="AP14" s="62">
        <v>17</v>
      </c>
      <c r="AQ14" s="62">
        <v>18</v>
      </c>
      <c r="AR14" s="62">
        <v>19</v>
      </c>
      <c r="AS14" s="62">
        <v>20</v>
      </c>
      <c r="AT14" s="62">
        <v>21</v>
      </c>
      <c r="AU14" s="62">
        <v>22</v>
      </c>
      <c r="AV14" s="62">
        <v>23</v>
      </c>
    </row>
    <row r="16" spans="2:48" x14ac:dyDescent="0.25">
      <c r="E16" s="61" t="s">
        <v>11</v>
      </c>
      <c r="N16" s="64"/>
      <c r="R16" s="64"/>
      <c r="V16" s="64"/>
      <c r="AA16" s="64"/>
      <c r="AE16" s="64"/>
      <c r="AH16" s="67"/>
      <c r="AI16" s="64"/>
      <c r="AN16" s="64"/>
      <c r="AR16" s="64"/>
      <c r="AV16" s="64"/>
    </row>
    <row r="17" spans="4:48" x14ac:dyDescent="0.2">
      <c r="D17" s="51" t="s">
        <v>42</v>
      </c>
      <c r="E17" s="68">
        <v>8</v>
      </c>
      <c r="F17" s="68">
        <v>15</v>
      </c>
      <c r="G17" s="68">
        <v>22</v>
      </c>
      <c r="H17" s="68">
        <v>29</v>
      </c>
      <c r="I17" s="69">
        <v>5</v>
      </c>
      <c r="J17" s="69">
        <v>12</v>
      </c>
      <c r="K17" s="68">
        <v>19</v>
      </c>
      <c r="L17" s="68">
        <v>26</v>
      </c>
      <c r="M17" s="68">
        <v>3</v>
      </c>
      <c r="N17" s="69">
        <v>10</v>
      </c>
      <c r="O17" s="68">
        <v>17</v>
      </c>
      <c r="P17" s="68">
        <v>24</v>
      </c>
      <c r="Q17" s="68">
        <v>31</v>
      </c>
      <c r="R17" s="68">
        <v>7</v>
      </c>
      <c r="S17" s="68">
        <v>14</v>
      </c>
      <c r="T17" s="68">
        <v>21</v>
      </c>
      <c r="U17" s="68">
        <v>28</v>
      </c>
      <c r="V17" s="68">
        <v>5</v>
      </c>
      <c r="W17" s="68">
        <v>12</v>
      </c>
      <c r="X17" s="68">
        <v>19</v>
      </c>
      <c r="Y17" s="68">
        <v>26</v>
      </c>
      <c r="Z17" s="68">
        <v>2</v>
      </c>
      <c r="AA17" s="68">
        <v>9</v>
      </c>
      <c r="AB17" s="68">
        <v>16</v>
      </c>
      <c r="AC17" s="68">
        <v>23</v>
      </c>
      <c r="AD17" s="68">
        <v>30</v>
      </c>
      <c r="AE17" s="68">
        <v>6</v>
      </c>
      <c r="AF17" s="68">
        <v>13</v>
      </c>
      <c r="AG17" s="68">
        <v>20</v>
      </c>
      <c r="AH17" s="73">
        <v>27</v>
      </c>
      <c r="AI17" s="68">
        <v>6</v>
      </c>
      <c r="AJ17" s="68">
        <v>13</v>
      </c>
      <c r="AK17" s="68">
        <v>20</v>
      </c>
      <c r="AL17" s="68">
        <v>27</v>
      </c>
      <c r="AM17" s="68">
        <v>3</v>
      </c>
      <c r="AN17" s="68">
        <v>10</v>
      </c>
      <c r="AO17" s="68">
        <v>17</v>
      </c>
      <c r="AP17" s="68">
        <v>24</v>
      </c>
      <c r="AQ17" s="68">
        <v>1</v>
      </c>
      <c r="AR17" s="68">
        <v>8</v>
      </c>
      <c r="AS17" s="68">
        <v>15</v>
      </c>
      <c r="AT17" s="68">
        <v>22</v>
      </c>
      <c r="AU17" s="68">
        <v>29</v>
      </c>
      <c r="AV17" s="68">
        <v>5</v>
      </c>
    </row>
    <row r="18" spans="4:48" x14ac:dyDescent="0.25">
      <c r="E18" s="62">
        <v>32</v>
      </c>
      <c r="F18" s="62">
        <v>33</v>
      </c>
      <c r="G18" s="62">
        <v>34</v>
      </c>
      <c r="H18" s="62">
        <v>35</v>
      </c>
      <c r="I18" s="62">
        <v>36</v>
      </c>
      <c r="J18" s="62">
        <v>37</v>
      </c>
      <c r="K18" s="62">
        <v>38</v>
      </c>
      <c r="L18" s="62">
        <v>39</v>
      </c>
      <c r="M18" s="62">
        <v>40</v>
      </c>
      <c r="N18" s="62">
        <v>41</v>
      </c>
      <c r="O18" s="63">
        <v>42</v>
      </c>
      <c r="P18" s="62">
        <v>43</v>
      </c>
      <c r="Q18" s="62">
        <v>44</v>
      </c>
      <c r="R18" s="62">
        <v>45</v>
      </c>
      <c r="S18" s="62">
        <v>46</v>
      </c>
      <c r="T18" s="62">
        <v>47</v>
      </c>
      <c r="U18" s="62">
        <v>48</v>
      </c>
      <c r="V18" s="62">
        <v>49</v>
      </c>
      <c r="W18" s="62">
        <v>50</v>
      </c>
      <c r="X18" s="62">
        <v>51</v>
      </c>
      <c r="Y18" s="63">
        <v>52</v>
      </c>
      <c r="Z18" s="63">
        <v>1</v>
      </c>
      <c r="AA18" s="62">
        <v>2</v>
      </c>
      <c r="AB18" s="62">
        <v>3</v>
      </c>
      <c r="AC18" s="62">
        <v>4</v>
      </c>
      <c r="AD18" s="62">
        <v>5</v>
      </c>
      <c r="AE18" s="62">
        <v>6</v>
      </c>
      <c r="AF18" s="62">
        <v>7</v>
      </c>
      <c r="AG18" s="62">
        <v>8</v>
      </c>
      <c r="AH18" s="63">
        <v>9</v>
      </c>
      <c r="AI18" s="62">
        <v>10</v>
      </c>
      <c r="AJ18" s="62">
        <v>11</v>
      </c>
      <c r="AK18" s="62">
        <v>12</v>
      </c>
      <c r="AL18" s="62">
        <v>13</v>
      </c>
      <c r="AM18" s="62">
        <v>14</v>
      </c>
      <c r="AN18" s="62">
        <v>15</v>
      </c>
      <c r="AO18" s="62">
        <v>16</v>
      </c>
      <c r="AP18" s="62">
        <v>17</v>
      </c>
      <c r="AQ18" s="62">
        <v>18</v>
      </c>
      <c r="AR18" s="62">
        <v>19</v>
      </c>
      <c r="AS18" s="62">
        <v>20</v>
      </c>
      <c r="AT18" s="62">
        <v>21</v>
      </c>
      <c r="AU18" s="62">
        <v>22</v>
      </c>
      <c r="AV18" s="62">
        <v>23</v>
      </c>
    </row>
  </sheetData>
  <sheetProtection sheet="1" objects="1" scenarios="1" selectLockedCells="1"/>
  <conditionalFormatting sqref="F6:AV6">
    <cfRule type="expression" dxfId="7" priority="8">
      <formula>F$4=valittu_akso</formula>
    </cfRule>
  </conditionalFormatting>
  <conditionalFormatting sqref="E6">
    <cfRule type="expression" dxfId="6" priority="51">
      <formula>#REF!=valittu_akso</formula>
    </cfRule>
  </conditionalFormatting>
  <conditionalFormatting sqref="F10:AV10">
    <cfRule type="expression" dxfId="5" priority="5">
      <formula>F$4=valittu_akso</formula>
    </cfRule>
  </conditionalFormatting>
  <conditionalFormatting sqref="E10">
    <cfRule type="expression" dxfId="4" priority="6">
      <formula>#REF!=valittu_akso</formula>
    </cfRule>
  </conditionalFormatting>
  <conditionalFormatting sqref="F14:AV14">
    <cfRule type="expression" dxfId="3" priority="3">
      <formula>F$4=valittu_akso</formula>
    </cfRule>
  </conditionalFormatting>
  <conditionalFormatting sqref="E14">
    <cfRule type="expression" dxfId="2" priority="4">
      <formula>#REF!=valittu_akso</formula>
    </cfRule>
  </conditionalFormatting>
  <conditionalFormatting sqref="F18:AV18">
    <cfRule type="expression" dxfId="1" priority="1">
      <formula>F$4=valittu_akso</formula>
    </cfRule>
  </conditionalFormatting>
  <conditionalFormatting sqref="E18">
    <cfRule type="expression" dxfId="0" priority="2">
      <formula>#REF!=valittu_akso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/>
  <dimension ref="B2:B59"/>
  <sheetViews>
    <sheetView workbookViewId="0">
      <selection activeCell="B7" sqref="B7"/>
    </sheetView>
  </sheetViews>
  <sheetFormatPr defaultRowHeight="15" x14ac:dyDescent="0.25"/>
  <cols>
    <col min="2" max="2" width="22.875" bestFit="1" customWidth="1"/>
  </cols>
  <sheetData>
    <row r="2" spans="2:2" x14ac:dyDescent="0.25">
      <c r="B2" s="44" t="s">
        <v>16</v>
      </c>
    </row>
    <row r="3" spans="2:2" x14ac:dyDescent="0.25">
      <c r="B3" s="45" t="s">
        <v>18</v>
      </c>
    </row>
    <row r="4" spans="2:2" x14ac:dyDescent="0.25">
      <c r="B4" s="45" t="s">
        <v>19</v>
      </c>
    </row>
    <row r="5" spans="2:2" x14ac:dyDescent="0.25">
      <c r="B5" s="45" t="s">
        <v>20</v>
      </c>
    </row>
    <row r="6" spans="2:2" x14ac:dyDescent="0.25">
      <c r="B6" s="45" t="s">
        <v>21</v>
      </c>
    </row>
    <row r="7" spans="2:2" x14ac:dyDescent="0.25">
      <c r="B7" s="45" t="s">
        <v>50</v>
      </c>
    </row>
    <row r="8" spans="2:2" x14ac:dyDescent="0.25">
      <c r="B8" s="15"/>
    </row>
    <row r="9" spans="2:2" x14ac:dyDescent="0.25">
      <c r="B9" s="46" t="s">
        <v>31</v>
      </c>
    </row>
    <row r="10" spans="2:2" x14ac:dyDescent="0.25">
      <c r="B10" s="47">
        <v>1</v>
      </c>
    </row>
    <row r="11" spans="2:2" x14ac:dyDescent="0.25">
      <c r="B11" s="47">
        <v>2</v>
      </c>
    </row>
    <row r="12" spans="2:2" x14ac:dyDescent="0.25">
      <c r="B12" s="47">
        <v>3</v>
      </c>
    </row>
    <row r="13" spans="2:2" x14ac:dyDescent="0.25">
      <c r="B13" s="47">
        <v>4</v>
      </c>
    </row>
    <row r="14" spans="2:2" x14ac:dyDescent="0.25">
      <c r="B14" s="47">
        <v>5</v>
      </c>
    </row>
    <row r="15" spans="2:2" x14ac:dyDescent="0.25">
      <c r="B15" s="47">
        <v>6</v>
      </c>
    </row>
    <row r="16" spans="2:2" x14ac:dyDescent="0.25">
      <c r="B16" s="47">
        <v>7</v>
      </c>
    </row>
    <row r="17" spans="2:2" x14ac:dyDescent="0.25">
      <c r="B17" s="47">
        <v>8</v>
      </c>
    </row>
    <row r="18" spans="2:2" x14ac:dyDescent="0.25">
      <c r="B18" s="47">
        <v>9</v>
      </c>
    </row>
    <row r="19" spans="2:2" x14ac:dyDescent="0.25">
      <c r="B19" s="47">
        <v>10</v>
      </c>
    </row>
    <row r="20" spans="2:2" x14ac:dyDescent="0.25">
      <c r="B20" s="47">
        <v>11</v>
      </c>
    </row>
    <row r="21" spans="2:2" x14ac:dyDescent="0.25">
      <c r="B21" s="47">
        <v>12</v>
      </c>
    </row>
    <row r="22" spans="2:2" x14ac:dyDescent="0.25">
      <c r="B22" s="47">
        <v>13</v>
      </c>
    </row>
    <row r="23" spans="2:2" x14ac:dyDescent="0.25">
      <c r="B23" s="47">
        <v>14</v>
      </c>
    </row>
    <row r="24" spans="2:2" x14ac:dyDescent="0.25">
      <c r="B24" s="47">
        <v>15</v>
      </c>
    </row>
    <row r="25" spans="2:2" x14ac:dyDescent="0.25">
      <c r="B25" s="47">
        <v>16</v>
      </c>
    </row>
    <row r="26" spans="2:2" x14ac:dyDescent="0.25">
      <c r="B26" s="47">
        <v>17</v>
      </c>
    </row>
    <row r="27" spans="2:2" x14ac:dyDescent="0.25">
      <c r="B27" s="47">
        <v>18</v>
      </c>
    </row>
    <row r="28" spans="2:2" x14ac:dyDescent="0.25">
      <c r="B28" s="47">
        <v>19</v>
      </c>
    </row>
    <row r="29" spans="2:2" x14ac:dyDescent="0.25">
      <c r="B29" s="47">
        <v>20</v>
      </c>
    </row>
    <row r="30" spans="2:2" x14ac:dyDescent="0.25">
      <c r="B30" s="47">
        <v>21</v>
      </c>
    </row>
    <row r="31" spans="2:2" x14ac:dyDescent="0.25">
      <c r="B31" s="47">
        <v>22</v>
      </c>
    </row>
    <row r="32" spans="2:2" x14ac:dyDescent="0.25">
      <c r="B32" s="47">
        <v>23</v>
      </c>
    </row>
    <row r="33" spans="2:2" x14ac:dyDescent="0.25">
      <c r="B33" s="47">
        <v>24</v>
      </c>
    </row>
    <row r="34" spans="2:2" x14ac:dyDescent="0.25">
      <c r="B34" s="47">
        <v>25</v>
      </c>
    </row>
    <row r="35" spans="2:2" x14ac:dyDescent="0.25">
      <c r="B35" s="47">
        <v>26</v>
      </c>
    </row>
    <row r="36" spans="2:2" x14ac:dyDescent="0.25">
      <c r="B36" s="47">
        <v>27</v>
      </c>
    </row>
    <row r="37" spans="2:2" x14ac:dyDescent="0.25">
      <c r="B37" s="47">
        <v>28</v>
      </c>
    </row>
    <row r="38" spans="2:2" x14ac:dyDescent="0.25">
      <c r="B38" s="47">
        <v>29</v>
      </c>
    </row>
    <row r="39" spans="2:2" x14ac:dyDescent="0.25">
      <c r="B39" s="47">
        <v>30</v>
      </c>
    </row>
    <row r="40" spans="2:2" x14ac:dyDescent="0.25">
      <c r="B40" s="47">
        <v>31</v>
      </c>
    </row>
    <row r="41" spans="2:2" x14ac:dyDescent="0.25">
      <c r="B41" s="47">
        <v>32</v>
      </c>
    </row>
    <row r="42" spans="2:2" x14ac:dyDescent="0.25">
      <c r="B42" s="47">
        <v>33</v>
      </c>
    </row>
    <row r="43" spans="2:2" x14ac:dyDescent="0.25">
      <c r="B43" s="47">
        <v>34</v>
      </c>
    </row>
    <row r="44" spans="2:2" x14ac:dyDescent="0.25">
      <c r="B44" s="47">
        <v>35</v>
      </c>
    </row>
    <row r="45" spans="2:2" x14ac:dyDescent="0.25">
      <c r="B45" s="47">
        <v>36</v>
      </c>
    </row>
    <row r="46" spans="2:2" x14ac:dyDescent="0.25">
      <c r="B46" s="47">
        <v>37</v>
      </c>
    </row>
    <row r="47" spans="2:2" x14ac:dyDescent="0.25">
      <c r="B47" s="47">
        <v>38</v>
      </c>
    </row>
    <row r="48" spans="2:2" x14ac:dyDescent="0.25">
      <c r="B48" s="47">
        <v>39</v>
      </c>
    </row>
    <row r="49" spans="2:2" x14ac:dyDescent="0.25">
      <c r="B49" s="47">
        <v>40</v>
      </c>
    </row>
    <row r="50" spans="2:2" x14ac:dyDescent="0.25">
      <c r="B50" s="47">
        <v>41</v>
      </c>
    </row>
    <row r="51" spans="2:2" x14ac:dyDescent="0.25">
      <c r="B51" s="47">
        <v>42</v>
      </c>
    </row>
    <row r="52" spans="2:2" x14ac:dyDescent="0.25">
      <c r="B52" s="47">
        <v>43</v>
      </c>
    </row>
    <row r="53" spans="2:2" x14ac:dyDescent="0.25">
      <c r="B53" s="47">
        <v>44</v>
      </c>
    </row>
    <row r="54" spans="2:2" x14ac:dyDescent="0.25">
      <c r="B54" s="47">
        <v>45</v>
      </c>
    </row>
    <row r="55" spans="2:2" x14ac:dyDescent="0.25">
      <c r="B55" s="47">
        <v>46</v>
      </c>
    </row>
    <row r="56" spans="2:2" x14ac:dyDescent="0.25">
      <c r="B56" s="47">
        <v>47</v>
      </c>
    </row>
    <row r="57" spans="2:2" x14ac:dyDescent="0.25">
      <c r="B57" s="47">
        <v>48</v>
      </c>
    </row>
    <row r="58" spans="2:2" x14ac:dyDescent="0.25">
      <c r="B58" s="47">
        <v>49</v>
      </c>
    </row>
    <row r="59" spans="2:2" x14ac:dyDescent="0.25">
      <c r="B59" s="47">
        <v>50</v>
      </c>
    </row>
  </sheetData>
  <sheetProtection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3</vt:i4>
      </vt:variant>
    </vt:vector>
  </HeadingPairs>
  <TitlesOfParts>
    <vt:vector size="12" baseType="lpstr">
      <vt:lpstr>OPINTOKOKONAISUUDET</vt:lpstr>
      <vt:lpstr>VUOSISUUNNITELMA</vt:lpstr>
      <vt:lpstr>3. LUOKKA</vt:lpstr>
      <vt:lpstr>4. LUOKKA</vt:lpstr>
      <vt:lpstr>5. LUOKKA</vt:lpstr>
      <vt:lpstr>6. LUOKKA</vt:lpstr>
      <vt:lpstr>TAVOITTEET</vt:lpstr>
      <vt:lpstr>LUKUVUOSITIEDOT</vt:lpstr>
      <vt:lpstr>TIEDOT</vt:lpstr>
      <vt:lpstr>Otsikkoalue..BO60</vt:lpstr>
      <vt:lpstr>VUOSISUUNNITELMA!Tulostusotsikot</vt:lpstr>
      <vt:lpstr>valittu_akso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Sutinen Riina</dc:creator>
  <cp:keywords/>
  <dc:description/>
  <cp:lastModifiedBy>Sutinen Riina</cp:lastModifiedBy>
  <cp:revision/>
  <cp:lastPrinted>2019-05-10T10:21:34Z</cp:lastPrinted>
  <dcterms:created xsi:type="dcterms:W3CDTF">2016-12-05T05:14:59Z</dcterms:created>
  <dcterms:modified xsi:type="dcterms:W3CDTF">2019-07-31T11:50:18Z</dcterms:modified>
  <cp:category/>
  <cp:contentStatus/>
</cp:coreProperties>
</file>