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D:\Janne\Dropbox\Matikka\Prosenttilaskut\"/>
    </mc:Choice>
  </mc:AlternateContent>
  <xr:revisionPtr revIDLastSave="0" documentId="8_{F4F77531-885E-4FEC-9FC9-31B4777451CE}" xr6:coauthVersionLast="40" xr6:coauthVersionMax="40" xr10:uidLastSave="{00000000-0000-0000-0000-000000000000}"/>
  <bookViews>
    <workbookView xWindow="0" yWindow="0" windowWidth="14370" windowHeight="7845" xr2:uid="{00000000-000D-0000-FFFF-FFFF00000000}"/>
  </bookViews>
  <sheets>
    <sheet name="Taul1" sheetId="1" r:id="rId1"/>
  </sheets>
  <definedNames>
    <definedName name="_xlnm.Print_Area" localSheetId="0">Taul1!$A$46:$L$73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65" i="1" l="1"/>
  <c r="AF65" i="1" s="1"/>
  <c r="CJ93" i="1" s="1"/>
  <c r="BA64" i="1"/>
  <c r="AF64" i="1" s="1"/>
  <c r="BA63" i="1"/>
  <c r="AF63" i="1" s="1"/>
  <c r="BA62" i="1"/>
  <c r="AF62" i="1" s="1"/>
  <c r="BA61" i="1"/>
  <c r="AF61" i="1" s="1"/>
  <c r="CJ89" i="1" s="1"/>
  <c r="BA60" i="1"/>
  <c r="AF60" i="1" s="1"/>
  <c r="BA59" i="1"/>
  <c r="AF59" i="1" s="1"/>
  <c r="BA58" i="1"/>
  <c r="AF58" i="1" s="1"/>
  <c r="BA57" i="1"/>
  <c r="AF57" i="1" s="1"/>
  <c r="CJ85" i="1" s="1"/>
  <c r="BA56" i="1"/>
  <c r="AF56" i="1" s="1"/>
  <c r="BA55" i="1"/>
  <c r="AF55" i="1" s="1"/>
  <c r="BA54" i="1"/>
  <c r="AF54" i="1" s="1"/>
  <c r="BA53" i="1"/>
  <c r="AF53" i="1" s="1"/>
  <c r="CJ81" i="1" s="1"/>
  <c r="BA52" i="1"/>
  <c r="AF52" i="1" s="1"/>
  <c r="BA51" i="1"/>
  <c r="AF51" i="1" s="1"/>
  <c r="BA50" i="1"/>
  <c r="AF50" i="1" s="1"/>
  <c r="BA49" i="1"/>
  <c r="AF49" i="1" s="1"/>
  <c r="CJ77" i="1" s="1"/>
  <c r="BA48" i="1"/>
  <c r="AF48" i="1" s="1"/>
  <c r="BA47" i="1"/>
  <c r="AF47" i="1" s="1"/>
  <c r="CJ75" i="1" s="1"/>
  <c r="CJ92" i="1" l="1"/>
  <c r="CJ88" i="1"/>
  <c r="CJ84" i="1"/>
  <c r="CJ80" i="1"/>
  <c r="CJ76" i="1"/>
  <c r="CJ91" i="1"/>
  <c r="CJ87" i="1"/>
  <c r="CJ83" i="1"/>
  <c r="CJ79" i="1"/>
  <c r="CJ90" i="1"/>
  <c r="CJ86" i="1"/>
  <c r="CJ82" i="1"/>
  <c r="CJ78" i="1"/>
  <c r="AR11" i="1" l="1"/>
  <c r="AR12" i="1"/>
  <c r="AO47" i="1"/>
  <c r="T47" i="1" s="1"/>
  <c r="AO48" i="1"/>
  <c r="T48" i="1" s="1"/>
  <c r="AO49" i="1"/>
  <c r="T49" i="1" s="1"/>
  <c r="AO50" i="1"/>
  <c r="T50" i="1" s="1"/>
  <c r="AO51" i="1"/>
  <c r="T51" i="1" s="1"/>
  <c r="AO52" i="1"/>
  <c r="T52" i="1" s="1"/>
  <c r="AO53" i="1"/>
  <c r="T53" i="1" s="1"/>
  <c r="AO54" i="1"/>
  <c r="T54" i="1" s="1"/>
  <c r="AO55" i="1"/>
  <c r="T55" i="1" s="1"/>
  <c r="AO56" i="1"/>
  <c r="T56" i="1" s="1"/>
  <c r="AO57" i="1"/>
  <c r="T57" i="1" s="1"/>
  <c r="AO58" i="1"/>
  <c r="T58" i="1" s="1"/>
  <c r="AO59" i="1"/>
  <c r="T59" i="1" s="1"/>
  <c r="AO60" i="1"/>
  <c r="T60" i="1" s="1"/>
  <c r="AO61" i="1"/>
  <c r="T61" i="1" s="1"/>
  <c r="AO62" i="1"/>
  <c r="T62" i="1" s="1"/>
  <c r="AO63" i="1"/>
  <c r="T63" i="1" s="1"/>
  <c r="AO64" i="1"/>
  <c r="T64" i="1" s="1"/>
  <c r="AO65" i="1"/>
  <c r="T65" i="1" s="1"/>
  <c r="AM47" i="1"/>
  <c r="R47" i="1" s="1"/>
  <c r="AM48" i="1"/>
  <c r="R48" i="1" s="1"/>
  <c r="AM49" i="1"/>
  <c r="R49" i="1" s="1"/>
  <c r="AM50" i="1"/>
  <c r="R50" i="1" s="1"/>
  <c r="AM51" i="1"/>
  <c r="R51" i="1" s="1"/>
  <c r="AM52" i="1"/>
  <c r="R52" i="1" s="1"/>
  <c r="AM53" i="1"/>
  <c r="R53" i="1" s="1"/>
  <c r="AM54" i="1"/>
  <c r="R54" i="1" s="1"/>
  <c r="AM55" i="1"/>
  <c r="R55" i="1" s="1"/>
  <c r="AM56" i="1"/>
  <c r="R56" i="1" s="1"/>
  <c r="AM57" i="1"/>
  <c r="R57" i="1" s="1"/>
  <c r="AM58" i="1"/>
  <c r="R58" i="1" s="1"/>
  <c r="AM59" i="1"/>
  <c r="R59" i="1" s="1"/>
  <c r="AM60" i="1"/>
  <c r="R60" i="1" s="1"/>
  <c r="AM61" i="1"/>
  <c r="R61" i="1" s="1"/>
  <c r="AM62" i="1"/>
  <c r="R62" i="1" s="1"/>
  <c r="AM63" i="1"/>
  <c r="R63" i="1" s="1"/>
  <c r="AM64" i="1"/>
  <c r="R64" i="1" s="1"/>
  <c r="AM65" i="1"/>
  <c r="R65" i="1" s="1"/>
  <c r="AR10" i="1" l="1"/>
  <c r="AR9" i="1"/>
  <c r="AR7" i="1"/>
  <c r="AR6" i="1"/>
  <c r="BB47" i="1" l="1"/>
  <c r="AG47" i="1" s="1"/>
  <c r="BB48" i="1"/>
  <c r="AG48" i="1" s="1"/>
  <c r="BB49" i="1"/>
  <c r="AG49" i="1" s="1"/>
  <c r="BB50" i="1"/>
  <c r="AG50" i="1" s="1"/>
  <c r="BB51" i="1"/>
  <c r="AG51" i="1" s="1"/>
  <c r="BB52" i="1"/>
  <c r="AG52" i="1" s="1"/>
  <c r="BB53" i="1"/>
  <c r="AG53" i="1" s="1"/>
  <c r="BB54" i="1"/>
  <c r="AG54" i="1" s="1"/>
  <c r="BB55" i="1"/>
  <c r="AG55" i="1" s="1"/>
  <c r="BB56" i="1"/>
  <c r="AG56" i="1" s="1"/>
  <c r="BB57" i="1"/>
  <c r="AG57" i="1" s="1"/>
  <c r="BB58" i="1"/>
  <c r="AG58" i="1" s="1"/>
  <c r="BB59" i="1"/>
  <c r="AG59" i="1" s="1"/>
  <c r="BB60" i="1"/>
  <c r="AG60" i="1" s="1"/>
  <c r="BB61" i="1"/>
  <c r="AG61" i="1" s="1"/>
  <c r="BB62" i="1"/>
  <c r="AG62" i="1" s="1"/>
  <c r="BB63" i="1"/>
  <c r="AG63" i="1" s="1"/>
  <c r="BB64" i="1"/>
  <c r="AG64" i="1" s="1"/>
  <c r="BB65" i="1"/>
  <c r="AG65" i="1" s="1"/>
  <c r="AZ65" i="1"/>
  <c r="AE65" i="1" s="1"/>
  <c r="AY65" i="1"/>
  <c r="AD65" i="1" s="1"/>
  <c r="AX65" i="1"/>
  <c r="AC65" i="1" s="1"/>
  <c r="AW65" i="1"/>
  <c r="AB65" i="1" s="1"/>
  <c r="CK93" i="1" s="1"/>
  <c r="AV65" i="1"/>
  <c r="AA65" i="1" s="1"/>
  <c r="AU65" i="1"/>
  <c r="Z65" i="1" s="1"/>
  <c r="AT65" i="1"/>
  <c r="Y65" i="1" s="1"/>
  <c r="AS65" i="1"/>
  <c r="X65" i="1" s="1"/>
  <c r="AR65" i="1"/>
  <c r="W65" i="1" s="1"/>
  <c r="AQ65" i="1"/>
  <c r="V65" i="1" s="1"/>
  <c r="AP65" i="1"/>
  <c r="U65" i="1" s="1"/>
  <c r="AN65" i="1"/>
  <c r="S65" i="1" s="1"/>
  <c r="AL65" i="1"/>
  <c r="Q65" i="1" s="1"/>
  <c r="AK65" i="1"/>
  <c r="P65" i="1" s="1"/>
  <c r="AJ65" i="1"/>
  <c r="O65" i="1" s="1"/>
  <c r="AZ64" i="1"/>
  <c r="AE64" i="1" s="1"/>
  <c r="AY64" i="1"/>
  <c r="AD64" i="1" s="1"/>
  <c r="AX64" i="1"/>
  <c r="AC64" i="1" s="1"/>
  <c r="AW64" i="1"/>
  <c r="AB64" i="1" s="1"/>
  <c r="CK92" i="1" s="1"/>
  <c r="AV64" i="1"/>
  <c r="AA64" i="1" s="1"/>
  <c r="AU64" i="1"/>
  <c r="Z64" i="1" s="1"/>
  <c r="AT64" i="1"/>
  <c r="Y64" i="1" s="1"/>
  <c r="AS64" i="1"/>
  <c r="X64" i="1" s="1"/>
  <c r="AR64" i="1"/>
  <c r="W64" i="1" s="1"/>
  <c r="AQ64" i="1"/>
  <c r="V64" i="1" s="1"/>
  <c r="AP64" i="1"/>
  <c r="U64" i="1" s="1"/>
  <c r="AN64" i="1"/>
  <c r="S64" i="1" s="1"/>
  <c r="AL64" i="1"/>
  <c r="Q64" i="1" s="1"/>
  <c r="AK64" i="1"/>
  <c r="P64" i="1" s="1"/>
  <c r="AJ64" i="1"/>
  <c r="O64" i="1" s="1"/>
  <c r="AZ63" i="1"/>
  <c r="AE63" i="1" s="1"/>
  <c r="AY63" i="1"/>
  <c r="AD63" i="1" s="1"/>
  <c r="AX63" i="1"/>
  <c r="AC63" i="1" s="1"/>
  <c r="AW63" i="1"/>
  <c r="AB63" i="1" s="1"/>
  <c r="CK91" i="1" s="1"/>
  <c r="AV63" i="1"/>
  <c r="AA63" i="1" s="1"/>
  <c r="AU63" i="1"/>
  <c r="Z63" i="1" s="1"/>
  <c r="AT63" i="1"/>
  <c r="Y63" i="1" s="1"/>
  <c r="AS63" i="1"/>
  <c r="X63" i="1" s="1"/>
  <c r="AR63" i="1"/>
  <c r="W63" i="1" s="1"/>
  <c r="AQ63" i="1"/>
  <c r="V63" i="1" s="1"/>
  <c r="AP63" i="1"/>
  <c r="U63" i="1" s="1"/>
  <c r="AN63" i="1"/>
  <c r="S63" i="1" s="1"/>
  <c r="AL63" i="1"/>
  <c r="Q63" i="1" s="1"/>
  <c r="AK63" i="1"/>
  <c r="P63" i="1" s="1"/>
  <c r="AJ63" i="1"/>
  <c r="O63" i="1" s="1"/>
  <c r="AZ62" i="1"/>
  <c r="AE62" i="1" s="1"/>
  <c r="AY62" i="1"/>
  <c r="AD62" i="1" s="1"/>
  <c r="AX62" i="1"/>
  <c r="AC62" i="1" s="1"/>
  <c r="AW62" i="1"/>
  <c r="AB62" i="1" s="1"/>
  <c r="CK90" i="1" s="1"/>
  <c r="AV62" i="1"/>
  <c r="AA62" i="1" s="1"/>
  <c r="AU62" i="1"/>
  <c r="Z62" i="1" s="1"/>
  <c r="AT62" i="1"/>
  <c r="Y62" i="1" s="1"/>
  <c r="AS62" i="1"/>
  <c r="X62" i="1" s="1"/>
  <c r="AR62" i="1"/>
  <c r="W62" i="1" s="1"/>
  <c r="AQ62" i="1"/>
  <c r="V62" i="1" s="1"/>
  <c r="AP62" i="1"/>
  <c r="U62" i="1" s="1"/>
  <c r="AN62" i="1"/>
  <c r="S62" i="1" s="1"/>
  <c r="AL62" i="1"/>
  <c r="Q62" i="1" s="1"/>
  <c r="AK62" i="1"/>
  <c r="P62" i="1" s="1"/>
  <c r="AJ62" i="1"/>
  <c r="O62" i="1" s="1"/>
  <c r="AZ61" i="1"/>
  <c r="AE61" i="1" s="1"/>
  <c r="AY61" i="1"/>
  <c r="AD61" i="1" s="1"/>
  <c r="AX61" i="1"/>
  <c r="AC61" i="1" s="1"/>
  <c r="AW61" i="1"/>
  <c r="AB61" i="1" s="1"/>
  <c r="CK89" i="1" s="1"/>
  <c r="AV61" i="1"/>
  <c r="AA61" i="1" s="1"/>
  <c r="AU61" i="1"/>
  <c r="Z61" i="1" s="1"/>
  <c r="AT61" i="1"/>
  <c r="Y61" i="1" s="1"/>
  <c r="AS61" i="1"/>
  <c r="X61" i="1" s="1"/>
  <c r="AR61" i="1"/>
  <c r="W61" i="1" s="1"/>
  <c r="AQ61" i="1"/>
  <c r="V61" i="1" s="1"/>
  <c r="AP61" i="1"/>
  <c r="U61" i="1" s="1"/>
  <c r="AN61" i="1"/>
  <c r="S61" i="1" s="1"/>
  <c r="AL61" i="1"/>
  <c r="Q61" i="1" s="1"/>
  <c r="AK61" i="1"/>
  <c r="P61" i="1" s="1"/>
  <c r="AJ61" i="1"/>
  <c r="O61" i="1" s="1"/>
  <c r="AZ60" i="1"/>
  <c r="AE60" i="1" s="1"/>
  <c r="AY60" i="1"/>
  <c r="AD60" i="1" s="1"/>
  <c r="AX60" i="1"/>
  <c r="AC60" i="1" s="1"/>
  <c r="AW60" i="1"/>
  <c r="AB60" i="1" s="1"/>
  <c r="CK88" i="1" s="1"/>
  <c r="AV60" i="1"/>
  <c r="AA60" i="1" s="1"/>
  <c r="AU60" i="1"/>
  <c r="Z60" i="1" s="1"/>
  <c r="AT60" i="1"/>
  <c r="Y60" i="1" s="1"/>
  <c r="AS60" i="1"/>
  <c r="X60" i="1" s="1"/>
  <c r="AR60" i="1"/>
  <c r="W60" i="1" s="1"/>
  <c r="AQ60" i="1"/>
  <c r="V60" i="1" s="1"/>
  <c r="AP60" i="1"/>
  <c r="U60" i="1" s="1"/>
  <c r="AN60" i="1"/>
  <c r="S60" i="1" s="1"/>
  <c r="AL60" i="1"/>
  <c r="Q60" i="1" s="1"/>
  <c r="AK60" i="1"/>
  <c r="P60" i="1" s="1"/>
  <c r="AJ60" i="1"/>
  <c r="O60" i="1" s="1"/>
  <c r="AZ59" i="1"/>
  <c r="AE59" i="1" s="1"/>
  <c r="AY59" i="1"/>
  <c r="AD59" i="1" s="1"/>
  <c r="AX59" i="1"/>
  <c r="AC59" i="1" s="1"/>
  <c r="AW59" i="1"/>
  <c r="AB59" i="1" s="1"/>
  <c r="CK87" i="1" s="1"/>
  <c r="AV59" i="1"/>
  <c r="AA59" i="1" s="1"/>
  <c r="AU59" i="1"/>
  <c r="Z59" i="1" s="1"/>
  <c r="AT59" i="1"/>
  <c r="Y59" i="1" s="1"/>
  <c r="AS59" i="1"/>
  <c r="X59" i="1" s="1"/>
  <c r="AR59" i="1"/>
  <c r="W59" i="1" s="1"/>
  <c r="AQ59" i="1"/>
  <c r="V59" i="1" s="1"/>
  <c r="AP59" i="1"/>
  <c r="U59" i="1" s="1"/>
  <c r="AN59" i="1"/>
  <c r="S59" i="1" s="1"/>
  <c r="AL59" i="1"/>
  <c r="Q59" i="1" s="1"/>
  <c r="AK59" i="1"/>
  <c r="P59" i="1" s="1"/>
  <c r="AJ59" i="1"/>
  <c r="O59" i="1" s="1"/>
  <c r="AZ58" i="1"/>
  <c r="AE58" i="1" s="1"/>
  <c r="AY58" i="1"/>
  <c r="AD58" i="1" s="1"/>
  <c r="AX58" i="1"/>
  <c r="AC58" i="1" s="1"/>
  <c r="AW58" i="1"/>
  <c r="AB58" i="1" s="1"/>
  <c r="CK86" i="1" s="1"/>
  <c r="AV58" i="1"/>
  <c r="AA58" i="1" s="1"/>
  <c r="AU58" i="1"/>
  <c r="Z58" i="1" s="1"/>
  <c r="AT58" i="1"/>
  <c r="Y58" i="1" s="1"/>
  <c r="AS58" i="1"/>
  <c r="X58" i="1" s="1"/>
  <c r="AR58" i="1"/>
  <c r="W58" i="1" s="1"/>
  <c r="AQ58" i="1"/>
  <c r="V58" i="1" s="1"/>
  <c r="AP58" i="1"/>
  <c r="U58" i="1" s="1"/>
  <c r="AN58" i="1"/>
  <c r="S58" i="1" s="1"/>
  <c r="AL58" i="1"/>
  <c r="Q58" i="1" s="1"/>
  <c r="AK58" i="1"/>
  <c r="P58" i="1" s="1"/>
  <c r="AJ58" i="1"/>
  <c r="O58" i="1" s="1"/>
  <c r="AZ57" i="1"/>
  <c r="AE57" i="1" s="1"/>
  <c r="AY57" i="1"/>
  <c r="AD57" i="1" s="1"/>
  <c r="AX57" i="1"/>
  <c r="AC57" i="1" s="1"/>
  <c r="AW57" i="1"/>
  <c r="AB57" i="1" s="1"/>
  <c r="CK85" i="1" s="1"/>
  <c r="AV57" i="1"/>
  <c r="AA57" i="1" s="1"/>
  <c r="AU57" i="1"/>
  <c r="Z57" i="1" s="1"/>
  <c r="AT57" i="1"/>
  <c r="Y57" i="1" s="1"/>
  <c r="AS57" i="1"/>
  <c r="X57" i="1" s="1"/>
  <c r="AR57" i="1"/>
  <c r="W57" i="1" s="1"/>
  <c r="AQ57" i="1"/>
  <c r="V57" i="1" s="1"/>
  <c r="AP57" i="1"/>
  <c r="U57" i="1" s="1"/>
  <c r="AN57" i="1"/>
  <c r="S57" i="1" s="1"/>
  <c r="AL57" i="1"/>
  <c r="Q57" i="1" s="1"/>
  <c r="AK57" i="1"/>
  <c r="P57" i="1" s="1"/>
  <c r="AJ57" i="1"/>
  <c r="O57" i="1" s="1"/>
  <c r="AZ56" i="1"/>
  <c r="AE56" i="1" s="1"/>
  <c r="AY56" i="1"/>
  <c r="AD56" i="1" s="1"/>
  <c r="AX56" i="1"/>
  <c r="AC56" i="1" s="1"/>
  <c r="AW56" i="1"/>
  <c r="AB56" i="1" s="1"/>
  <c r="CK84" i="1" s="1"/>
  <c r="AV56" i="1"/>
  <c r="AA56" i="1" s="1"/>
  <c r="AU56" i="1"/>
  <c r="Z56" i="1" s="1"/>
  <c r="AT56" i="1"/>
  <c r="Y56" i="1" s="1"/>
  <c r="AS56" i="1"/>
  <c r="X56" i="1" s="1"/>
  <c r="AR56" i="1"/>
  <c r="W56" i="1" s="1"/>
  <c r="AQ56" i="1"/>
  <c r="V56" i="1" s="1"/>
  <c r="AP56" i="1"/>
  <c r="U56" i="1" s="1"/>
  <c r="AN56" i="1"/>
  <c r="S56" i="1" s="1"/>
  <c r="AL56" i="1"/>
  <c r="Q56" i="1" s="1"/>
  <c r="AK56" i="1"/>
  <c r="P56" i="1" s="1"/>
  <c r="AJ56" i="1"/>
  <c r="O56" i="1" s="1"/>
  <c r="AZ55" i="1"/>
  <c r="AE55" i="1" s="1"/>
  <c r="AY55" i="1"/>
  <c r="AD55" i="1" s="1"/>
  <c r="AX55" i="1"/>
  <c r="AC55" i="1" s="1"/>
  <c r="AW55" i="1"/>
  <c r="AB55" i="1" s="1"/>
  <c r="CK83" i="1" s="1"/>
  <c r="AV55" i="1"/>
  <c r="AA55" i="1" s="1"/>
  <c r="AU55" i="1"/>
  <c r="Z55" i="1" s="1"/>
  <c r="AT55" i="1"/>
  <c r="Y55" i="1" s="1"/>
  <c r="AS55" i="1"/>
  <c r="X55" i="1" s="1"/>
  <c r="AR55" i="1"/>
  <c r="W55" i="1" s="1"/>
  <c r="AQ55" i="1"/>
  <c r="V55" i="1" s="1"/>
  <c r="AP55" i="1"/>
  <c r="U55" i="1" s="1"/>
  <c r="AN55" i="1"/>
  <c r="S55" i="1" s="1"/>
  <c r="AL55" i="1"/>
  <c r="Q55" i="1" s="1"/>
  <c r="AK55" i="1"/>
  <c r="P55" i="1" s="1"/>
  <c r="AJ55" i="1"/>
  <c r="O55" i="1" s="1"/>
  <c r="AZ54" i="1"/>
  <c r="AE54" i="1" s="1"/>
  <c r="AY54" i="1"/>
  <c r="AD54" i="1" s="1"/>
  <c r="AX54" i="1"/>
  <c r="AC54" i="1" s="1"/>
  <c r="AW54" i="1"/>
  <c r="AB54" i="1" s="1"/>
  <c r="CK82" i="1" s="1"/>
  <c r="AV54" i="1"/>
  <c r="AA54" i="1" s="1"/>
  <c r="AU54" i="1"/>
  <c r="Z54" i="1" s="1"/>
  <c r="AT54" i="1"/>
  <c r="Y54" i="1" s="1"/>
  <c r="AS54" i="1"/>
  <c r="X54" i="1" s="1"/>
  <c r="AR54" i="1"/>
  <c r="W54" i="1" s="1"/>
  <c r="AQ54" i="1"/>
  <c r="V54" i="1" s="1"/>
  <c r="AP54" i="1"/>
  <c r="U54" i="1" s="1"/>
  <c r="AN54" i="1"/>
  <c r="S54" i="1" s="1"/>
  <c r="AL54" i="1"/>
  <c r="Q54" i="1" s="1"/>
  <c r="AK54" i="1"/>
  <c r="P54" i="1" s="1"/>
  <c r="AJ54" i="1"/>
  <c r="O54" i="1" s="1"/>
  <c r="AZ53" i="1"/>
  <c r="AE53" i="1" s="1"/>
  <c r="AY53" i="1"/>
  <c r="AD53" i="1" s="1"/>
  <c r="AX53" i="1"/>
  <c r="AC53" i="1" s="1"/>
  <c r="AW53" i="1"/>
  <c r="AB53" i="1" s="1"/>
  <c r="CK81" i="1" s="1"/>
  <c r="AV53" i="1"/>
  <c r="AA53" i="1" s="1"/>
  <c r="AU53" i="1"/>
  <c r="Z53" i="1" s="1"/>
  <c r="AT53" i="1"/>
  <c r="Y53" i="1" s="1"/>
  <c r="AS53" i="1"/>
  <c r="X53" i="1" s="1"/>
  <c r="AR53" i="1"/>
  <c r="W53" i="1" s="1"/>
  <c r="AQ53" i="1"/>
  <c r="V53" i="1" s="1"/>
  <c r="AP53" i="1"/>
  <c r="U53" i="1" s="1"/>
  <c r="AN53" i="1"/>
  <c r="S53" i="1" s="1"/>
  <c r="AL53" i="1"/>
  <c r="Q53" i="1" s="1"/>
  <c r="AK53" i="1"/>
  <c r="P53" i="1" s="1"/>
  <c r="AJ53" i="1"/>
  <c r="O53" i="1" s="1"/>
  <c r="AZ52" i="1"/>
  <c r="AE52" i="1" s="1"/>
  <c r="AY52" i="1"/>
  <c r="AD52" i="1" s="1"/>
  <c r="AX52" i="1"/>
  <c r="AC52" i="1" s="1"/>
  <c r="AW52" i="1"/>
  <c r="AB52" i="1" s="1"/>
  <c r="CK80" i="1" s="1"/>
  <c r="AV52" i="1"/>
  <c r="AA52" i="1" s="1"/>
  <c r="AU52" i="1"/>
  <c r="Z52" i="1" s="1"/>
  <c r="AT52" i="1"/>
  <c r="Y52" i="1" s="1"/>
  <c r="AS52" i="1"/>
  <c r="X52" i="1" s="1"/>
  <c r="AR52" i="1"/>
  <c r="W52" i="1" s="1"/>
  <c r="AQ52" i="1"/>
  <c r="V52" i="1" s="1"/>
  <c r="AP52" i="1"/>
  <c r="U52" i="1" s="1"/>
  <c r="AN52" i="1"/>
  <c r="S52" i="1" s="1"/>
  <c r="AL52" i="1"/>
  <c r="Q52" i="1" s="1"/>
  <c r="AK52" i="1"/>
  <c r="P52" i="1" s="1"/>
  <c r="AJ52" i="1"/>
  <c r="O52" i="1" s="1"/>
  <c r="AZ51" i="1"/>
  <c r="AE51" i="1" s="1"/>
  <c r="AY51" i="1"/>
  <c r="AD51" i="1" s="1"/>
  <c r="AX51" i="1"/>
  <c r="AC51" i="1" s="1"/>
  <c r="AW51" i="1"/>
  <c r="AB51" i="1" s="1"/>
  <c r="CK79" i="1" s="1"/>
  <c r="AV51" i="1"/>
  <c r="AA51" i="1" s="1"/>
  <c r="AU51" i="1"/>
  <c r="Z51" i="1" s="1"/>
  <c r="AT51" i="1"/>
  <c r="Y51" i="1" s="1"/>
  <c r="AS51" i="1"/>
  <c r="X51" i="1" s="1"/>
  <c r="AR51" i="1"/>
  <c r="W51" i="1" s="1"/>
  <c r="AQ51" i="1"/>
  <c r="V51" i="1" s="1"/>
  <c r="AP51" i="1"/>
  <c r="U51" i="1" s="1"/>
  <c r="AN51" i="1"/>
  <c r="S51" i="1" s="1"/>
  <c r="AL51" i="1"/>
  <c r="Q51" i="1" s="1"/>
  <c r="AK51" i="1"/>
  <c r="P51" i="1" s="1"/>
  <c r="AJ51" i="1"/>
  <c r="O51" i="1" s="1"/>
  <c r="AZ50" i="1"/>
  <c r="AE50" i="1" s="1"/>
  <c r="AY50" i="1"/>
  <c r="AD50" i="1" s="1"/>
  <c r="AX50" i="1"/>
  <c r="AC50" i="1" s="1"/>
  <c r="AW50" i="1"/>
  <c r="AB50" i="1" s="1"/>
  <c r="CK78" i="1" s="1"/>
  <c r="AV50" i="1"/>
  <c r="AA50" i="1" s="1"/>
  <c r="AU50" i="1"/>
  <c r="Z50" i="1" s="1"/>
  <c r="AT50" i="1"/>
  <c r="Y50" i="1" s="1"/>
  <c r="AS50" i="1"/>
  <c r="X50" i="1" s="1"/>
  <c r="AR50" i="1"/>
  <c r="W50" i="1" s="1"/>
  <c r="AQ50" i="1"/>
  <c r="V50" i="1" s="1"/>
  <c r="AP50" i="1"/>
  <c r="U50" i="1" s="1"/>
  <c r="AN50" i="1"/>
  <c r="S50" i="1" s="1"/>
  <c r="AL50" i="1"/>
  <c r="Q50" i="1" s="1"/>
  <c r="AK50" i="1"/>
  <c r="P50" i="1" s="1"/>
  <c r="AJ50" i="1"/>
  <c r="O50" i="1" s="1"/>
  <c r="AZ49" i="1"/>
  <c r="AE49" i="1" s="1"/>
  <c r="AY49" i="1"/>
  <c r="AD49" i="1" s="1"/>
  <c r="AX49" i="1"/>
  <c r="AC49" i="1" s="1"/>
  <c r="AW49" i="1"/>
  <c r="AB49" i="1" s="1"/>
  <c r="CK77" i="1" s="1"/>
  <c r="AV49" i="1"/>
  <c r="AA49" i="1" s="1"/>
  <c r="AU49" i="1"/>
  <c r="Z49" i="1" s="1"/>
  <c r="AT49" i="1"/>
  <c r="Y49" i="1" s="1"/>
  <c r="AS49" i="1"/>
  <c r="X49" i="1" s="1"/>
  <c r="AR49" i="1"/>
  <c r="W49" i="1" s="1"/>
  <c r="AQ49" i="1"/>
  <c r="V49" i="1" s="1"/>
  <c r="AP49" i="1"/>
  <c r="U49" i="1" s="1"/>
  <c r="AN49" i="1"/>
  <c r="S49" i="1" s="1"/>
  <c r="AL49" i="1"/>
  <c r="Q49" i="1" s="1"/>
  <c r="AK49" i="1"/>
  <c r="P49" i="1" s="1"/>
  <c r="AJ49" i="1"/>
  <c r="O49" i="1" s="1"/>
  <c r="AZ48" i="1"/>
  <c r="AE48" i="1" s="1"/>
  <c r="AY48" i="1"/>
  <c r="AD48" i="1" s="1"/>
  <c r="AX48" i="1"/>
  <c r="AC48" i="1" s="1"/>
  <c r="AW48" i="1"/>
  <c r="AB48" i="1" s="1"/>
  <c r="CK76" i="1" s="1"/>
  <c r="AV48" i="1"/>
  <c r="AA48" i="1" s="1"/>
  <c r="AU48" i="1"/>
  <c r="Z48" i="1" s="1"/>
  <c r="AT48" i="1"/>
  <c r="Y48" i="1" s="1"/>
  <c r="AS48" i="1"/>
  <c r="X48" i="1" s="1"/>
  <c r="AR48" i="1"/>
  <c r="W48" i="1" s="1"/>
  <c r="AQ48" i="1"/>
  <c r="V48" i="1" s="1"/>
  <c r="AP48" i="1"/>
  <c r="U48" i="1" s="1"/>
  <c r="AN48" i="1"/>
  <c r="S48" i="1" s="1"/>
  <c r="AL48" i="1"/>
  <c r="Q48" i="1" s="1"/>
  <c r="AK48" i="1"/>
  <c r="P48" i="1" s="1"/>
  <c r="AJ48" i="1"/>
  <c r="O48" i="1" s="1"/>
  <c r="AZ47" i="1"/>
  <c r="AE47" i="1" s="1"/>
  <c r="AY47" i="1"/>
  <c r="AD47" i="1" s="1"/>
  <c r="AX47" i="1"/>
  <c r="AC47" i="1" s="1"/>
  <c r="AW47" i="1"/>
  <c r="AB47" i="1" s="1"/>
  <c r="CK75" i="1" s="1"/>
  <c r="AV47" i="1"/>
  <c r="AA47" i="1" s="1"/>
  <c r="AU47" i="1"/>
  <c r="Z47" i="1" s="1"/>
  <c r="AT47" i="1"/>
  <c r="Y47" i="1" s="1"/>
  <c r="AS47" i="1"/>
  <c r="X47" i="1" s="1"/>
  <c r="AR47" i="1"/>
  <c r="W47" i="1" s="1"/>
  <c r="AQ47" i="1"/>
  <c r="V47" i="1" s="1"/>
  <c r="AP47" i="1"/>
  <c r="U47" i="1" s="1"/>
  <c r="AN47" i="1"/>
  <c r="S47" i="1" s="1"/>
  <c r="AL47" i="1"/>
  <c r="Q47" i="1" s="1"/>
  <c r="AK47" i="1"/>
  <c r="P47" i="1" s="1"/>
  <c r="AJ47" i="1"/>
  <c r="O47" i="1" s="1"/>
  <c r="BI48" i="1" l="1"/>
  <c r="BP48" i="1"/>
  <c r="BO48" i="1"/>
  <c r="BQ48" i="1"/>
  <c r="BN48" i="1"/>
  <c r="CP48" i="1"/>
  <c r="BM48" i="1"/>
  <c r="BK48" i="1"/>
  <c r="CL76" i="1"/>
  <c r="CJ48" i="1"/>
  <c r="CI76" i="1"/>
  <c r="CK48" i="1"/>
  <c r="CI48" i="1"/>
  <c r="CL48" i="1"/>
  <c r="CG76" i="1"/>
  <c r="CG48" i="1"/>
  <c r="CH76" i="1"/>
  <c r="CH48" i="1"/>
  <c r="CM76" i="1"/>
  <c r="CM48" i="1"/>
  <c r="CN76" i="1"/>
  <c r="CN48" i="1"/>
  <c r="BN77" i="1"/>
  <c r="BP77" i="1"/>
  <c r="BO77" i="1"/>
  <c r="BK77" i="1"/>
  <c r="BI78" i="1"/>
  <c r="BQ78" i="1"/>
  <c r="BI52" i="1"/>
  <c r="BP52" i="1"/>
  <c r="BO52" i="1"/>
  <c r="BQ52" i="1"/>
  <c r="BN52" i="1"/>
  <c r="CP52" i="1"/>
  <c r="BM52" i="1"/>
  <c r="BK52" i="1"/>
  <c r="CL80" i="1"/>
  <c r="CJ52" i="1"/>
  <c r="CI80" i="1"/>
  <c r="CK52" i="1"/>
  <c r="CI52" i="1"/>
  <c r="CL52" i="1"/>
  <c r="CG80" i="1"/>
  <c r="CG52" i="1"/>
  <c r="CH80" i="1"/>
  <c r="CH52" i="1"/>
  <c r="CM80" i="1"/>
  <c r="CM52" i="1"/>
  <c r="CN80" i="1"/>
  <c r="CN52" i="1"/>
  <c r="BN81" i="1"/>
  <c r="BP81" i="1"/>
  <c r="BO81" i="1"/>
  <c r="BK81" i="1"/>
  <c r="BI82" i="1"/>
  <c r="BQ82" i="1"/>
  <c r="BI56" i="1"/>
  <c r="BP56" i="1"/>
  <c r="BO56" i="1"/>
  <c r="BQ56" i="1"/>
  <c r="BN56" i="1"/>
  <c r="CP56" i="1"/>
  <c r="BM56" i="1"/>
  <c r="BK56" i="1"/>
  <c r="CL84" i="1"/>
  <c r="CJ56" i="1"/>
  <c r="CI84" i="1"/>
  <c r="CK56" i="1"/>
  <c r="CI56" i="1"/>
  <c r="CL56" i="1"/>
  <c r="CG84" i="1"/>
  <c r="CG56" i="1"/>
  <c r="CH84" i="1"/>
  <c r="CH56" i="1"/>
  <c r="CM84" i="1"/>
  <c r="CM56" i="1"/>
  <c r="CN84" i="1"/>
  <c r="CN56" i="1"/>
  <c r="BN85" i="1"/>
  <c r="BP85" i="1"/>
  <c r="BO85" i="1"/>
  <c r="BK85" i="1"/>
  <c r="BI86" i="1"/>
  <c r="BQ86" i="1"/>
  <c r="BI60" i="1"/>
  <c r="BP60" i="1"/>
  <c r="BO60" i="1"/>
  <c r="BQ60" i="1"/>
  <c r="BN60" i="1"/>
  <c r="CP60" i="1"/>
  <c r="BM60" i="1"/>
  <c r="BK60" i="1"/>
  <c r="CL88" i="1"/>
  <c r="CJ60" i="1"/>
  <c r="CI88" i="1"/>
  <c r="CK60" i="1"/>
  <c r="CI60" i="1"/>
  <c r="CL60" i="1"/>
  <c r="CG88" i="1"/>
  <c r="CG60" i="1"/>
  <c r="CH88" i="1"/>
  <c r="CH60" i="1"/>
  <c r="CM88" i="1"/>
  <c r="CM60" i="1"/>
  <c r="CN88" i="1"/>
  <c r="CN60" i="1"/>
  <c r="BN89" i="1"/>
  <c r="BP89" i="1"/>
  <c r="BO89" i="1"/>
  <c r="BK89" i="1"/>
  <c r="BI90" i="1"/>
  <c r="BQ90" i="1"/>
  <c r="BI64" i="1"/>
  <c r="BP64" i="1"/>
  <c r="BO64" i="1"/>
  <c r="BQ64" i="1"/>
  <c r="BN64" i="1"/>
  <c r="CP64" i="1"/>
  <c r="BM64" i="1"/>
  <c r="BK64" i="1"/>
  <c r="CL92" i="1"/>
  <c r="CJ64" i="1"/>
  <c r="CI92" i="1"/>
  <c r="CK64" i="1"/>
  <c r="CI64" i="1"/>
  <c r="CL64" i="1"/>
  <c r="CG92" i="1"/>
  <c r="CG64" i="1"/>
  <c r="CH92" i="1"/>
  <c r="CH64" i="1"/>
  <c r="CM92" i="1"/>
  <c r="CM64" i="1"/>
  <c r="CN92" i="1"/>
  <c r="CN64" i="1"/>
  <c r="BN93" i="1"/>
  <c r="BP93" i="1"/>
  <c r="BO93" i="1"/>
  <c r="BK93" i="1"/>
  <c r="BN76" i="1"/>
  <c r="BP76" i="1"/>
  <c r="BO76" i="1"/>
  <c r="BK76" i="1"/>
  <c r="BI77" i="1"/>
  <c r="BQ77" i="1"/>
  <c r="BI51" i="1"/>
  <c r="BQ51" i="1"/>
  <c r="BN51" i="1"/>
  <c r="BP51" i="1"/>
  <c r="BO51" i="1"/>
  <c r="CP51" i="1"/>
  <c r="BM51" i="1"/>
  <c r="BK51" i="1"/>
  <c r="CI79" i="1"/>
  <c r="CK51" i="1"/>
  <c r="CI51" i="1"/>
  <c r="CL79" i="1"/>
  <c r="CJ51" i="1"/>
  <c r="CL51" i="1"/>
  <c r="CG79" i="1"/>
  <c r="CG51" i="1"/>
  <c r="CH79" i="1"/>
  <c r="CH51" i="1"/>
  <c r="CM79" i="1"/>
  <c r="CM51" i="1"/>
  <c r="CN79" i="1"/>
  <c r="CN51" i="1"/>
  <c r="BN80" i="1"/>
  <c r="BP80" i="1"/>
  <c r="BO80" i="1"/>
  <c r="BK80" i="1"/>
  <c r="BI81" i="1"/>
  <c r="BQ81" i="1"/>
  <c r="BI55" i="1"/>
  <c r="BQ55" i="1"/>
  <c r="BN55" i="1"/>
  <c r="BP55" i="1"/>
  <c r="BO55" i="1"/>
  <c r="CP55" i="1"/>
  <c r="BM55" i="1"/>
  <c r="BK55" i="1"/>
  <c r="CI83" i="1"/>
  <c r="CK55" i="1"/>
  <c r="CI55" i="1"/>
  <c r="CL83" i="1"/>
  <c r="CJ55" i="1"/>
  <c r="CL55" i="1"/>
  <c r="CG83" i="1"/>
  <c r="CG55" i="1"/>
  <c r="CH83" i="1"/>
  <c r="CH55" i="1"/>
  <c r="CM83" i="1"/>
  <c r="CM55" i="1"/>
  <c r="CN83" i="1"/>
  <c r="CN55" i="1"/>
  <c r="BN84" i="1"/>
  <c r="BP84" i="1"/>
  <c r="BO84" i="1"/>
  <c r="BK84" i="1"/>
  <c r="BI85" i="1"/>
  <c r="BQ85" i="1"/>
  <c r="BI59" i="1"/>
  <c r="BQ59" i="1"/>
  <c r="BN59" i="1"/>
  <c r="BP59" i="1"/>
  <c r="BO59" i="1"/>
  <c r="CP59" i="1"/>
  <c r="BM59" i="1"/>
  <c r="BK59" i="1"/>
  <c r="CI87" i="1"/>
  <c r="CK59" i="1"/>
  <c r="CI59" i="1"/>
  <c r="CL87" i="1"/>
  <c r="CJ59" i="1"/>
  <c r="CL59" i="1"/>
  <c r="CG87" i="1"/>
  <c r="CG59" i="1"/>
  <c r="CH87" i="1"/>
  <c r="CH59" i="1"/>
  <c r="CM87" i="1"/>
  <c r="CM59" i="1"/>
  <c r="CN87" i="1"/>
  <c r="CN59" i="1"/>
  <c r="BN88" i="1"/>
  <c r="BP88" i="1"/>
  <c r="BO88" i="1"/>
  <c r="BK88" i="1"/>
  <c r="BI89" i="1"/>
  <c r="BQ89" i="1"/>
  <c r="BI63" i="1"/>
  <c r="BQ63" i="1"/>
  <c r="BN63" i="1"/>
  <c r="BP63" i="1"/>
  <c r="BO63" i="1"/>
  <c r="CP63" i="1"/>
  <c r="BM63" i="1"/>
  <c r="BK63" i="1"/>
  <c r="CI91" i="1"/>
  <c r="CK63" i="1"/>
  <c r="CI63" i="1"/>
  <c r="CL91" i="1"/>
  <c r="CJ63" i="1"/>
  <c r="CL63" i="1"/>
  <c r="CG91" i="1"/>
  <c r="CG63" i="1"/>
  <c r="CH91" i="1"/>
  <c r="CH63" i="1"/>
  <c r="CM91" i="1"/>
  <c r="CM63" i="1"/>
  <c r="CN91" i="1"/>
  <c r="CN63" i="1"/>
  <c r="BN92" i="1"/>
  <c r="BP92" i="1"/>
  <c r="BO92" i="1"/>
  <c r="BK92" i="1"/>
  <c r="BI93" i="1"/>
  <c r="BQ93" i="1"/>
  <c r="BI76" i="1"/>
  <c r="BQ76" i="1"/>
  <c r="BI50" i="1"/>
  <c r="BQ50" i="1"/>
  <c r="BN50" i="1"/>
  <c r="BP50" i="1"/>
  <c r="BO50" i="1"/>
  <c r="CP50" i="1"/>
  <c r="BM50" i="1"/>
  <c r="BK50" i="1"/>
  <c r="CK50" i="1"/>
  <c r="CI50" i="1"/>
  <c r="CL78" i="1"/>
  <c r="CJ50" i="1"/>
  <c r="CI78" i="1"/>
  <c r="CL50" i="1"/>
  <c r="CG78" i="1"/>
  <c r="CG50" i="1"/>
  <c r="CH78" i="1"/>
  <c r="CH50" i="1"/>
  <c r="CM78" i="1"/>
  <c r="CM50" i="1"/>
  <c r="CN78" i="1"/>
  <c r="CN50" i="1"/>
  <c r="BO79" i="1"/>
  <c r="BN79" i="1"/>
  <c r="BP79" i="1"/>
  <c r="BK79" i="1"/>
  <c r="BI80" i="1"/>
  <c r="BQ80" i="1"/>
  <c r="BI54" i="1"/>
  <c r="BQ54" i="1"/>
  <c r="BN54" i="1"/>
  <c r="BP54" i="1"/>
  <c r="BO54" i="1"/>
  <c r="CP54" i="1"/>
  <c r="BM54" i="1"/>
  <c r="BK54" i="1"/>
  <c r="CK54" i="1"/>
  <c r="CI54" i="1"/>
  <c r="CL82" i="1"/>
  <c r="CJ54" i="1"/>
  <c r="CI82" i="1"/>
  <c r="CL54" i="1"/>
  <c r="CG82" i="1"/>
  <c r="CG54" i="1"/>
  <c r="CH82" i="1"/>
  <c r="CH54" i="1"/>
  <c r="CM82" i="1"/>
  <c r="CM54" i="1"/>
  <c r="CN82" i="1"/>
  <c r="CN54" i="1"/>
  <c r="BO83" i="1"/>
  <c r="BN83" i="1"/>
  <c r="BP83" i="1"/>
  <c r="BK83" i="1"/>
  <c r="BI84" i="1"/>
  <c r="BQ84" i="1"/>
  <c r="BI58" i="1"/>
  <c r="BQ58" i="1"/>
  <c r="BN58" i="1"/>
  <c r="BP58" i="1"/>
  <c r="BO58" i="1"/>
  <c r="CP58" i="1"/>
  <c r="BM58" i="1"/>
  <c r="BK58" i="1"/>
  <c r="CK58" i="1"/>
  <c r="CI58" i="1"/>
  <c r="CL86" i="1"/>
  <c r="CJ58" i="1"/>
  <c r="CI86" i="1"/>
  <c r="CL58" i="1"/>
  <c r="CG86" i="1"/>
  <c r="CG58" i="1"/>
  <c r="CH86" i="1"/>
  <c r="CH58" i="1"/>
  <c r="CM86" i="1"/>
  <c r="CM58" i="1"/>
  <c r="CN86" i="1"/>
  <c r="CN58" i="1"/>
  <c r="BO87" i="1"/>
  <c r="BN87" i="1"/>
  <c r="BP87" i="1"/>
  <c r="BK87" i="1"/>
  <c r="BI88" i="1"/>
  <c r="BQ88" i="1"/>
  <c r="BI62" i="1"/>
  <c r="BQ62" i="1"/>
  <c r="BN62" i="1"/>
  <c r="BP62" i="1"/>
  <c r="BO62" i="1"/>
  <c r="CP62" i="1"/>
  <c r="BM62" i="1"/>
  <c r="BK62" i="1"/>
  <c r="CK62" i="1"/>
  <c r="CI62" i="1"/>
  <c r="CL90" i="1"/>
  <c r="CJ62" i="1"/>
  <c r="CI90" i="1"/>
  <c r="CL62" i="1"/>
  <c r="CG90" i="1"/>
  <c r="CG62" i="1"/>
  <c r="CH90" i="1"/>
  <c r="CH62" i="1"/>
  <c r="CM90" i="1"/>
  <c r="CM62" i="1"/>
  <c r="CN90" i="1"/>
  <c r="CN62" i="1"/>
  <c r="BO91" i="1"/>
  <c r="BN91" i="1"/>
  <c r="BP91" i="1"/>
  <c r="BK91" i="1"/>
  <c r="BI92" i="1"/>
  <c r="BQ92" i="1"/>
  <c r="BI49" i="1"/>
  <c r="BP49" i="1"/>
  <c r="BO49" i="1"/>
  <c r="BQ49" i="1"/>
  <c r="BN49" i="1"/>
  <c r="CP49" i="1"/>
  <c r="BM49" i="1"/>
  <c r="BK49" i="1"/>
  <c r="CI49" i="1"/>
  <c r="CL77" i="1"/>
  <c r="CJ49" i="1"/>
  <c r="CI77" i="1"/>
  <c r="CL49" i="1"/>
  <c r="CK49" i="1"/>
  <c r="CG77" i="1"/>
  <c r="CG49" i="1"/>
  <c r="CH77" i="1"/>
  <c r="CH49" i="1"/>
  <c r="CM77" i="1"/>
  <c r="CM49" i="1"/>
  <c r="CN77" i="1"/>
  <c r="CN49" i="1"/>
  <c r="BO78" i="1"/>
  <c r="BN78" i="1"/>
  <c r="BP78" i="1"/>
  <c r="BK78" i="1"/>
  <c r="BI79" i="1"/>
  <c r="BQ79" i="1"/>
  <c r="BI53" i="1"/>
  <c r="BP53" i="1"/>
  <c r="BO53" i="1"/>
  <c r="BQ53" i="1"/>
  <c r="BN53" i="1"/>
  <c r="CP53" i="1"/>
  <c r="BM53" i="1"/>
  <c r="BK53" i="1"/>
  <c r="CI53" i="1"/>
  <c r="CL81" i="1"/>
  <c r="CJ53" i="1"/>
  <c r="CI81" i="1"/>
  <c r="CL53" i="1"/>
  <c r="CK53" i="1"/>
  <c r="CG81" i="1"/>
  <c r="CG53" i="1"/>
  <c r="CH81" i="1"/>
  <c r="CH53" i="1"/>
  <c r="CM81" i="1"/>
  <c r="CM53" i="1"/>
  <c r="CN81" i="1"/>
  <c r="CN53" i="1"/>
  <c r="BO82" i="1"/>
  <c r="BN82" i="1"/>
  <c r="BP82" i="1"/>
  <c r="BK82" i="1"/>
  <c r="BI83" i="1"/>
  <c r="BQ83" i="1"/>
  <c r="BI57" i="1"/>
  <c r="BP57" i="1"/>
  <c r="BO57" i="1"/>
  <c r="BQ57" i="1"/>
  <c r="BN57" i="1"/>
  <c r="CP57" i="1"/>
  <c r="BM57" i="1"/>
  <c r="BK57" i="1"/>
  <c r="CI57" i="1"/>
  <c r="CL85" i="1"/>
  <c r="CJ57" i="1"/>
  <c r="CI85" i="1"/>
  <c r="CL57" i="1"/>
  <c r="CK57" i="1"/>
  <c r="CG85" i="1"/>
  <c r="CG57" i="1"/>
  <c r="CH85" i="1"/>
  <c r="CH57" i="1"/>
  <c r="CM85" i="1"/>
  <c r="CM57" i="1"/>
  <c r="CN85" i="1"/>
  <c r="CN57" i="1"/>
  <c r="BO86" i="1"/>
  <c r="BN86" i="1"/>
  <c r="BP86" i="1"/>
  <c r="BK86" i="1"/>
  <c r="BI87" i="1"/>
  <c r="BQ87" i="1"/>
  <c r="BI61" i="1"/>
  <c r="BP61" i="1"/>
  <c r="BO61" i="1"/>
  <c r="BQ61" i="1"/>
  <c r="BN61" i="1"/>
  <c r="CP61" i="1"/>
  <c r="BM61" i="1"/>
  <c r="BK61" i="1"/>
  <c r="CI61" i="1"/>
  <c r="CL89" i="1"/>
  <c r="CJ61" i="1"/>
  <c r="CI89" i="1"/>
  <c r="CL61" i="1"/>
  <c r="CK61" i="1"/>
  <c r="CG89" i="1"/>
  <c r="CG61" i="1"/>
  <c r="CH89" i="1"/>
  <c r="CH61" i="1"/>
  <c r="CM89" i="1"/>
  <c r="CM61" i="1"/>
  <c r="CN89" i="1"/>
  <c r="CN61" i="1"/>
  <c r="BO90" i="1"/>
  <c r="BN90" i="1"/>
  <c r="BP90" i="1"/>
  <c r="BK90" i="1"/>
  <c r="BI91" i="1"/>
  <c r="BQ91" i="1"/>
  <c r="BI65" i="1"/>
  <c r="BP65" i="1"/>
  <c r="BO65" i="1"/>
  <c r="BQ65" i="1"/>
  <c r="BN65" i="1"/>
  <c r="CP65" i="1"/>
  <c r="BM65" i="1"/>
  <c r="BK65" i="1"/>
  <c r="CI65" i="1"/>
  <c r="CL93" i="1"/>
  <c r="CJ65" i="1"/>
  <c r="CI93" i="1"/>
  <c r="CL65" i="1"/>
  <c r="CK65" i="1"/>
  <c r="CG93" i="1"/>
  <c r="CG65" i="1"/>
  <c r="CH93" i="1"/>
  <c r="CH65" i="1"/>
  <c r="CM93" i="1"/>
  <c r="CM65" i="1"/>
  <c r="CN93" i="1"/>
  <c r="CN65" i="1"/>
  <c r="BI47" i="1"/>
  <c r="BP47" i="1"/>
  <c r="K16" i="1" s="1"/>
  <c r="BQ47" i="1"/>
  <c r="K17" i="1" s="1"/>
  <c r="BM47" i="1"/>
  <c r="BO47" i="1"/>
  <c r="K15" i="1" s="1"/>
  <c r="BL47" i="1"/>
  <c r="BN47" i="1"/>
  <c r="K14" i="1" s="1"/>
  <c r="BK47" i="1"/>
  <c r="K11" i="1" s="1"/>
  <c r="BH47" i="1"/>
  <c r="BF47" i="1"/>
  <c r="CP47" i="1"/>
  <c r="CK47" i="1"/>
  <c r="K37" i="1" s="1"/>
  <c r="CI47" i="1"/>
  <c r="K35" i="1" s="1"/>
  <c r="CL47" i="1"/>
  <c r="K38" i="1" s="1"/>
  <c r="CI75" i="1"/>
  <c r="CL75" i="1"/>
  <c r="CJ47" i="1"/>
  <c r="K36" i="1" s="1"/>
  <c r="CH47" i="1"/>
  <c r="CE47" i="1"/>
  <c r="CG47" i="1"/>
  <c r="CM75" i="1"/>
  <c r="CH75" i="1"/>
  <c r="CM47" i="1"/>
  <c r="CG75" i="1"/>
  <c r="CN47" i="1"/>
  <c r="CN75" i="1"/>
  <c r="BN75" i="1"/>
  <c r="BO75" i="1"/>
  <c r="BP75" i="1"/>
  <c r="BK75" i="1"/>
  <c r="BI75" i="1"/>
  <c r="BQ75" i="1"/>
  <c r="CA47" i="1"/>
  <c r="BV47" i="1"/>
  <c r="BJ47" i="1"/>
  <c r="BE47" i="1"/>
  <c r="A33" i="1"/>
  <c r="A32" i="1"/>
  <c r="A28" i="1"/>
  <c r="A27" i="1"/>
  <c r="A23" i="1"/>
  <c r="A22" i="1"/>
  <c r="A18" i="1"/>
  <c r="A17" i="1"/>
  <c r="A13" i="1"/>
  <c r="A12" i="1"/>
  <c r="A8" i="1"/>
  <c r="A7" i="1"/>
  <c r="AL5" i="1" l="1"/>
  <c r="K40" i="1" l="1"/>
  <c r="K39" i="1"/>
  <c r="CE57" i="1"/>
  <c r="CE61" i="1"/>
  <c r="CE65" i="1"/>
  <c r="CE56" i="1"/>
  <c r="CE52" i="1"/>
  <c r="CE48" i="1"/>
  <c r="CE60" i="1"/>
  <c r="CE64" i="1"/>
  <c r="CE55" i="1"/>
  <c r="CE51" i="1"/>
  <c r="CE54" i="1"/>
  <c r="CE50" i="1"/>
  <c r="CE58" i="1"/>
  <c r="CE62" i="1"/>
  <c r="CE53" i="1"/>
  <c r="CE49" i="1"/>
  <c r="CE59" i="1"/>
  <c r="CE63" i="1"/>
  <c r="K31" i="1"/>
  <c r="K33" i="1"/>
  <c r="CF85" i="1"/>
  <c r="CF89" i="1"/>
  <c r="CF93" i="1"/>
  <c r="CF82" i="1"/>
  <c r="CF78" i="1"/>
  <c r="CF86" i="1"/>
  <c r="CF90" i="1"/>
  <c r="CF81" i="1"/>
  <c r="CF77" i="1"/>
  <c r="CF87" i="1"/>
  <c r="CF91" i="1"/>
  <c r="CF84" i="1"/>
  <c r="CF80" i="1"/>
  <c r="CF76" i="1"/>
  <c r="CF88" i="1"/>
  <c r="CF92" i="1"/>
  <c r="CF83" i="1"/>
  <c r="CF79" i="1"/>
  <c r="CF75" i="1"/>
  <c r="K34" i="1"/>
  <c r="CF56" i="1"/>
  <c r="CF52" i="1"/>
  <c r="CF48" i="1"/>
  <c r="CF60" i="1"/>
  <c r="CF64" i="1"/>
  <c r="CF57" i="1"/>
  <c r="CF61" i="1"/>
  <c r="CF65" i="1"/>
  <c r="CF55" i="1"/>
  <c r="CF51" i="1"/>
  <c r="CF54" i="1"/>
  <c r="CF50" i="1"/>
  <c r="CF58" i="1"/>
  <c r="CF62" i="1"/>
  <c r="CF53" i="1"/>
  <c r="CF49" i="1"/>
  <c r="CF59" i="1"/>
  <c r="CF63" i="1"/>
  <c r="CF47" i="1"/>
  <c r="K32" i="1" s="1"/>
  <c r="CE80" i="1"/>
  <c r="CE88" i="1"/>
  <c r="CE92" i="1"/>
  <c r="CE82" i="1"/>
  <c r="CE78" i="1"/>
  <c r="CE86" i="1"/>
  <c r="CE90" i="1"/>
  <c r="CE84" i="1"/>
  <c r="CE76" i="1"/>
  <c r="CE83" i="1"/>
  <c r="CE79" i="1"/>
  <c r="CE85" i="1"/>
  <c r="CE89" i="1"/>
  <c r="CE93" i="1"/>
  <c r="CE75" i="1"/>
  <c r="CE81" i="1"/>
  <c r="CE77" i="1"/>
  <c r="CE87" i="1"/>
  <c r="CE91" i="1"/>
  <c r="CD89" i="1" l="1"/>
  <c r="CC83" i="1"/>
  <c r="CD83" i="1"/>
  <c r="CD84" i="1"/>
  <c r="CD80" i="1"/>
  <c r="CD76" i="1"/>
  <c r="CD86" i="1"/>
  <c r="CD90" i="1"/>
  <c r="CC79" i="1"/>
  <c r="CD79" i="1"/>
  <c r="CC87" i="1"/>
  <c r="CD87" i="1"/>
  <c r="CC91" i="1"/>
  <c r="CD91" i="1"/>
  <c r="CD81" i="1"/>
  <c r="CD77" i="1"/>
  <c r="CD85" i="1"/>
  <c r="CD93" i="1"/>
  <c r="CD82" i="1"/>
  <c r="CD78" i="1"/>
  <c r="CD88" i="1"/>
  <c r="CD92" i="1"/>
  <c r="CD75" i="1"/>
  <c r="CC85" i="1"/>
  <c r="CC75" i="1"/>
  <c r="CC84" i="1"/>
  <c r="CC80" i="1"/>
  <c r="CC76" i="1"/>
  <c r="CC86" i="1"/>
  <c r="CC90" i="1"/>
  <c r="CC81" i="1"/>
  <c r="CC77" i="1"/>
  <c r="CC89" i="1"/>
  <c r="CC93" i="1"/>
  <c r="CC82" i="1"/>
  <c r="CC78" i="1"/>
  <c r="CC88" i="1"/>
  <c r="CC92" i="1"/>
  <c r="CD55" i="1"/>
  <c r="CD51" i="1"/>
  <c r="CD59" i="1"/>
  <c r="CD63" i="1"/>
  <c r="CD56" i="1"/>
  <c r="CD52" i="1"/>
  <c r="CD48" i="1"/>
  <c r="CD58" i="1"/>
  <c r="CD62" i="1"/>
  <c r="CC53" i="1"/>
  <c r="CD53" i="1"/>
  <c r="CC49" i="1"/>
  <c r="CD49" i="1"/>
  <c r="CC57" i="1"/>
  <c r="CD57" i="1"/>
  <c r="CC61" i="1"/>
  <c r="CD61" i="1"/>
  <c r="CC65" i="1"/>
  <c r="CD65" i="1"/>
  <c r="CD54" i="1"/>
  <c r="CD50" i="1"/>
  <c r="CD60" i="1"/>
  <c r="CD64" i="1"/>
  <c r="CD47" i="1"/>
  <c r="K30" i="1" s="1"/>
  <c r="CC55" i="1"/>
  <c r="CC51" i="1"/>
  <c r="CC59" i="1"/>
  <c r="CC63" i="1"/>
  <c r="CC47" i="1"/>
  <c r="K29" i="1" s="1"/>
  <c r="CC56" i="1"/>
  <c r="CC52" i="1"/>
  <c r="CC48" i="1"/>
  <c r="CC58" i="1"/>
  <c r="CC62" i="1"/>
  <c r="CC54" i="1"/>
  <c r="CC50" i="1"/>
  <c r="CC60" i="1"/>
  <c r="CC64" i="1"/>
  <c r="CB82" i="1"/>
  <c r="CB78" i="1"/>
  <c r="CB87" i="1"/>
  <c r="CB91" i="1"/>
  <c r="CA88" i="1"/>
  <c r="CB88" i="1"/>
  <c r="CA92" i="1"/>
  <c r="CB92" i="1"/>
  <c r="CB83" i="1"/>
  <c r="CB79" i="1"/>
  <c r="CB84" i="1"/>
  <c r="CB80" i="1"/>
  <c r="CB76" i="1"/>
  <c r="CA86" i="1"/>
  <c r="CB86" i="1"/>
  <c r="CA90" i="1"/>
  <c r="CB90" i="1"/>
  <c r="CB81" i="1"/>
  <c r="CB77" i="1"/>
  <c r="CB85" i="1"/>
  <c r="CB89" i="1"/>
  <c r="CB93" i="1"/>
  <c r="CA75" i="1"/>
  <c r="CB75" i="1"/>
  <c r="CA79" i="1"/>
  <c r="CA87" i="1"/>
  <c r="CA91" i="1"/>
  <c r="CA82" i="1"/>
  <c r="CA78" i="1"/>
  <c r="CA83" i="1"/>
  <c r="CA84" i="1"/>
  <c r="CA80" i="1"/>
  <c r="CA76" i="1"/>
  <c r="CA81" i="1"/>
  <c r="CA77" i="1"/>
  <c r="CA85" i="1"/>
  <c r="CA89" i="1"/>
  <c r="CA93" i="1"/>
  <c r="CA57" i="1"/>
  <c r="CA61" i="1"/>
  <c r="CA65" i="1"/>
  <c r="CB53" i="1"/>
  <c r="CB49" i="1"/>
  <c r="CB55" i="1"/>
  <c r="CB51" i="1"/>
  <c r="CB60" i="1"/>
  <c r="CB64" i="1"/>
  <c r="CB54" i="1"/>
  <c r="CB50" i="1"/>
  <c r="CB47" i="1"/>
  <c r="CB56" i="1"/>
  <c r="CB52" i="1"/>
  <c r="CB48" i="1"/>
  <c r="CB58" i="1"/>
  <c r="CB59" i="1"/>
  <c r="CB62" i="1"/>
  <c r="CB63" i="1"/>
  <c r="CB65" i="1"/>
  <c r="CB61" i="1"/>
  <c r="CB57" i="1"/>
  <c r="CA56" i="1"/>
  <c r="CA59" i="1"/>
  <c r="CA52" i="1"/>
  <c r="CA48" i="1"/>
  <c r="CA63" i="1"/>
  <c r="CA53" i="1"/>
  <c r="CA49" i="1"/>
  <c r="CA55" i="1"/>
  <c r="CA51" i="1"/>
  <c r="CA60" i="1"/>
  <c r="CA64" i="1"/>
  <c r="CA54" i="1"/>
  <c r="CA50" i="1"/>
  <c r="CA58" i="1"/>
  <c r="CA62" i="1"/>
  <c r="BU84" i="1" l="1"/>
  <c r="BU82" i="1"/>
  <c r="BU80" i="1"/>
  <c r="BU78" i="1"/>
  <c r="BU76" i="1"/>
  <c r="BU92" i="1"/>
  <c r="BU90" i="1"/>
  <c r="BU88" i="1"/>
  <c r="BU86" i="1"/>
  <c r="BU93" i="1"/>
  <c r="BU91" i="1"/>
  <c r="BU89" i="1"/>
  <c r="BU87" i="1"/>
  <c r="BU85" i="1"/>
  <c r="BU83" i="1"/>
  <c r="BU81" i="1"/>
  <c r="BU79" i="1"/>
  <c r="BU77" i="1"/>
  <c r="BU75" i="1"/>
  <c r="BT93" i="1"/>
  <c r="BT91" i="1"/>
  <c r="BT89" i="1"/>
  <c r="BT87" i="1"/>
  <c r="BT85" i="1"/>
  <c r="BT83" i="1"/>
  <c r="BT81" i="1"/>
  <c r="BT79" i="1"/>
  <c r="BT77" i="1"/>
  <c r="BT92" i="1"/>
  <c r="BT90" i="1"/>
  <c r="BT88" i="1"/>
  <c r="BT86" i="1"/>
  <c r="BT84" i="1"/>
  <c r="BT82" i="1"/>
  <c r="BT80" i="1"/>
  <c r="BT78" i="1"/>
  <c r="BT76" i="1"/>
  <c r="BT75" i="1"/>
  <c r="BT56" i="1"/>
  <c r="BU56" i="1"/>
  <c r="BT54" i="1"/>
  <c r="BU54" i="1"/>
  <c r="BT52" i="1"/>
  <c r="BU52" i="1"/>
  <c r="BT50" i="1"/>
  <c r="BU50" i="1"/>
  <c r="BT48" i="1"/>
  <c r="BU48" i="1"/>
  <c r="BT65" i="1"/>
  <c r="BU65" i="1"/>
  <c r="BT63" i="1"/>
  <c r="BU63" i="1"/>
  <c r="BT61" i="1"/>
  <c r="BU61" i="1"/>
  <c r="BT59" i="1"/>
  <c r="BU59" i="1"/>
  <c r="BT55" i="1"/>
  <c r="BU55" i="1"/>
  <c r="BT53" i="1"/>
  <c r="BU53" i="1"/>
  <c r="BT51" i="1"/>
  <c r="BU51" i="1"/>
  <c r="BT49" i="1"/>
  <c r="BU49" i="1"/>
  <c r="BT57" i="1"/>
  <c r="BU57" i="1"/>
  <c r="BT64" i="1"/>
  <c r="BU64" i="1"/>
  <c r="BT62" i="1"/>
  <c r="BU62" i="1"/>
  <c r="BT60" i="1"/>
  <c r="BU60" i="1"/>
  <c r="BT58" i="1"/>
  <c r="BU58" i="1"/>
  <c r="BT47" i="1"/>
  <c r="BU47" i="1"/>
  <c r="BZ60" i="1" l="1"/>
  <c r="BZ64" i="1"/>
  <c r="BZ59" i="1"/>
  <c r="BZ63" i="1"/>
  <c r="BZ48" i="1"/>
  <c r="BZ52" i="1"/>
  <c r="BZ56" i="1"/>
  <c r="BZ49" i="1"/>
  <c r="BZ53" i="1"/>
  <c r="BZ57" i="1"/>
  <c r="BZ61" i="1"/>
  <c r="BZ65" i="1"/>
  <c r="BZ50" i="1"/>
  <c r="BZ54" i="1"/>
  <c r="BZ58" i="1"/>
  <c r="BZ62" i="1"/>
  <c r="BZ51" i="1"/>
  <c r="BZ55" i="1"/>
  <c r="BZ47" i="1"/>
  <c r="K26" i="1" s="1"/>
  <c r="CP77" i="1"/>
  <c r="CP81" i="1"/>
  <c r="CP85" i="1"/>
  <c r="CP89" i="1"/>
  <c r="CP93" i="1"/>
  <c r="CP78" i="1"/>
  <c r="CP82" i="1"/>
  <c r="CP86" i="1"/>
  <c r="CP90" i="1"/>
  <c r="CP79" i="1"/>
  <c r="CP83" i="1"/>
  <c r="CP87" i="1"/>
  <c r="CP91" i="1"/>
  <c r="CP76" i="1"/>
  <c r="CP80" i="1"/>
  <c r="CP84" i="1"/>
  <c r="CP88" i="1"/>
  <c r="CP92" i="1"/>
  <c r="CP75" i="1"/>
  <c r="K42" i="1"/>
  <c r="CO77" i="1"/>
  <c r="CO81" i="1"/>
  <c r="CO85" i="1"/>
  <c r="CO89" i="1"/>
  <c r="CO93" i="1"/>
  <c r="CO78" i="1"/>
  <c r="CO82" i="1"/>
  <c r="CO86" i="1"/>
  <c r="CO90" i="1"/>
  <c r="CO79" i="1"/>
  <c r="CO83" i="1"/>
  <c r="CO87" i="1"/>
  <c r="CO91" i="1"/>
  <c r="CO76" i="1"/>
  <c r="CO80" i="1"/>
  <c r="CO84" i="1"/>
  <c r="CO88" i="1"/>
  <c r="CO92" i="1"/>
  <c r="CO75" i="1"/>
  <c r="CO49" i="1"/>
  <c r="CO53" i="1"/>
  <c r="CO57" i="1"/>
  <c r="CO61" i="1"/>
  <c r="CO65" i="1"/>
  <c r="CO50" i="1"/>
  <c r="CO54" i="1"/>
  <c r="CO58" i="1"/>
  <c r="CO62" i="1"/>
  <c r="CO51" i="1"/>
  <c r="CO55" i="1"/>
  <c r="CO59" i="1"/>
  <c r="CO63" i="1"/>
  <c r="CO48" i="1"/>
  <c r="CO52" i="1"/>
  <c r="CO56" i="1"/>
  <c r="CO60" i="1"/>
  <c r="CO64" i="1"/>
  <c r="CO47" i="1"/>
  <c r="K41" i="1" s="1"/>
  <c r="K10" i="1"/>
  <c r="BY51" i="1"/>
  <c r="BY55" i="1"/>
  <c r="K27" i="1"/>
  <c r="BZ77" i="1"/>
  <c r="BZ85" i="1"/>
  <c r="BZ93" i="1"/>
  <c r="BZ81" i="1"/>
  <c r="BZ89" i="1"/>
  <c r="BZ78" i="1"/>
  <c r="BZ82" i="1"/>
  <c r="BY86" i="1"/>
  <c r="BZ86" i="1"/>
  <c r="BY90" i="1"/>
  <c r="BZ90" i="1"/>
  <c r="BZ79" i="1"/>
  <c r="BZ83" i="1"/>
  <c r="BY87" i="1"/>
  <c r="BZ87" i="1"/>
  <c r="BY91" i="1"/>
  <c r="BZ91" i="1"/>
  <c r="BY76" i="1"/>
  <c r="BZ76" i="1"/>
  <c r="BY80" i="1"/>
  <c r="BZ80" i="1"/>
  <c r="BY84" i="1"/>
  <c r="BZ84" i="1"/>
  <c r="BY88" i="1"/>
  <c r="BZ88" i="1"/>
  <c r="BY92" i="1"/>
  <c r="BZ92" i="1"/>
  <c r="BZ75" i="1"/>
  <c r="BX77" i="1"/>
  <c r="BY77" i="1"/>
  <c r="BX89" i="1"/>
  <c r="BY89" i="1"/>
  <c r="BY78" i="1"/>
  <c r="BY82" i="1"/>
  <c r="BY79" i="1"/>
  <c r="BY83" i="1"/>
  <c r="BX81" i="1"/>
  <c r="BY81" i="1"/>
  <c r="BX85" i="1"/>
  <c r="BY85" i="1"/>
  <c r="BX93" i="1"/>
  <c r="BY93" i="1"/>
  <c r="BY75" i="1"/>
  <c r="BX78" i="1"/>
  <c r="BX82" i="1"/>
  <c r="BW86" i="1"/>
  <c r="BX86" i="1"/>
  <c r="BW90" i="1"/>
  <c r="BX90" i="1"/>
  <c r="BX79" i="1"/>
  <c r="BX83" i="1"/>
  <c r="BW87" i="1"/>
  <c r="BX87" i="1"/>
  <c r="BW91" i="1"/>
  <c r="BX91" i="1"/>
  <c r="BW76" i="1"/>
  <c r="BX76" i="1"/>
  <c r="BW80" i="1"/>
  <c r="BX80" i="1"/>
  <c r="BW84" i="1"/>
  <c r="BX84" i="1"/>
  <c r="BW88" i="1"/>
  <c r="BX88" i="1"/>
  <c r="BW92" i="1"/>
  <c r="BX92" i="1"/>
  <c r="BX75" i="1"/>
  <c r="BW81" i="1"/>
  <c r="BW85" i="1"/>
  <c r="BW93" i="1"/>
  <c r="BW78" i="1"/>
  <c r="BW82" i="1"/>
  <c r="BW79" i="1"/>
  <c r="BW83" i="1"/>
  <c r="BW77" i="1"/>
  <c r="BW89" i="1"/>
  <c r="BW75" i="1"/>
  <c r="BX59" i="1"/>
  <c r="BX63" i="1"/>
  <c r="BX52" i="1"/>
  <c r="BX56" i="1"/>
  <c r="BX48" i="1"/>
  <c r="BX60" i="1"/>
  <c r="BX64" i="1"/>
  <c r="BX49" i="1"/>
  <c r="BX53" i="1"/>
  <c r="BX57" i="1"/>
  <c r="BX61" i="1"/>
  <c r="BX65" i="1"/>
  <c r="BX50" i="1"/>
  <c r="BX54" i="1"/>
  <c r="BY50" i="1"/>
  <c r="BY54" i="1"/>
  <c r="BX58" i="1"/>
  <c r="BX62" i="1"/>
  <c r="BX47" i="1"/>
  <c r="K24" i="1" s="1"/>
  <c r="BX51" i="1"/>
  <c r="BX55" i="1"/>
  <c r="BY57" i="1"/>
  <c r="BY61" i="1"/>
  <c r="BY65" i="1"/>
  <c r="BY58" i="1"/>
  <c r="BY62" i="1"/>
  <c r="BY59" i="1"/>
  <c r="BY63" i="1"/>
  <c r="BY48" i="1"/>
  <c r="BY52" i="1"/>
  <c r="BY56" i="1"/>
  <c r="BY60" i="1"/>
  <c r="BY64" i="1"/>
  <c r="BY49" i="1"/>
  <c r="BY53" i="1"/>
  <c r="BY47" i="1"/>
  <c r="K25" i="1" s="1"/>
  <c r="BW51" i="1"/>
  <c r="BW55" i="1"/>
  <c r="BW47" i="1"/>
  <c r="K23" i="1" s="1"/>
  <c r="BW48" i="1"/>
  <c r="BW52" i="1"/>
  <c r="BW56" i="1"/>
  <c r="BW58" i="1"/>
  <c r="BW62" i="1"/>
  <c r="BW59" i="1"/>
  <c r="BW63" i="1"/>
  <c r="BW60" i="1"/>
  <c r="BW64" i="1"/>
  <c r="BW49" i="1"/>
  <c r="BW53" i="1"/>
  <c r="BW57" i="1"/>
  <c r="BW61" i="1"/>
  <c r="BW65" i="1"/>
  <c r="BW50" i="1"/>
  <c r="BW54" i="1"/>
  <c r="BJ50" i="1"/>
  <c r="BJ54" i="1"/>
  <c r="BJ58" i="1"/>
  <c r="BJ62" i="1"/>
  <c r="BV51" i="1"/>
  <c r="BJ51" i="1"/>
  <c r="BV63" i="1"/>
  <c r="BJ63" i="1"/>
  <c r="BJ48" i="1"/>
  <c r="BJ52" i="1"/>
  <c r="BJ56" i="1"/>
  <c r="BJ60" i="1"/>
  <c r="BJ64" i="1"/>
  <c r="BV55" i="1"/>
  <c r="BJ55" i="1"/>
  <c r="BV59" i="1"/>
  <c r="BJ59" i="1"/>
  <c r="BJ49" i="1"/>
  <c r="BJ53" i="1"/>
  <c r="BJ57" i="1"/>
  <c r="BJ61" i="1"/>
  <c r="BJ65" i="1"/>
  <c r="K28" i="1"/>
  <c r="BV92" i="1"/>
  <c r="BV77" i="1"/>
  <c r="BV81" i="1"/>
  <c r="BV85" i="1"/>
  <c r="BV89" i="1"/>
  <c r="BV93" i="1"/>
  <c r="BV76" i="1"/>
  <c r="BV80" i="1"/>
  <c r="BV84" i="1"/>
  <c r="BV88" i="1"/>
  <c r="K22" i="1"/>
  <c r="BV78" i="1"/>
  <c r="BV82" i="1"/>
  <c r="BV86" i="1"/>
  <c r="BV90" i="1"/>
  <c r="BV79" i="1"/>
  <c r="BV83" i="1"/>
  <c r="BV87" i="1"/>
  <c r="BV91" i="1"/>
  <c r="BV75" i="1"/>
  <c r="BV48" i="1"/>
  <c r="BV52" i="1"/>
  <c r="BV56" i="1"/>
  <c r="BV60" i="1"/>
  <c r="BV64" i="1"/>
  <c r="BV49" i="1"/>
  <c r="BV53" i="1"/>
  <c r="BV57" i="1"/>
  <c r="BV61" i="1"/>
  <c r="BV65" i="1"/>
  <c r="BV50" i="1"/>
  <c r="BV54" i="1"/>
  <c r="BV58" i="1"/>
  <c r="BV62" i="1"/>
  <c r="K21" i="1"/>
  <c r="K20" i="1"/>
  <c r="BH88" i="1"/>
  <c r="BH92" i="1"/>
  <c r="BH86" i="1"/>
  <c r="BH90" i="1"/>
  <c r="BH79" i="1"/>
  <c r="BH83" i="1"/>
  <c r="BH87" i="1"/>
  <c r="BH91" i="1"/>
  <c r="BH76" i="1"/>
  <c r="BH80" i="1"/>
  <c r="BH84" i="1"/>
  <c r="BH77" i="1"/>
  <c r="BH81" i="1"/>
  <c r="BH85" i="1"/>
  <c r="BH89" i="1"/>
  <c r="BH93" i="1"/>
  <c r="BH78" i="1"/>
  <c r="BH82" i="1"/>
  <c r="BH75" i="1"/>
  <c r="BH49" i="1"/>
  <c r="BH57" i="1"/>
  <c r="BH65" i="1"/>
  <c r="BH50" i="1"/>
  <c r="BH58" i="1"/>
  <c r="BH62" i="1"/>
  <c r="BH51" i="1"/>
  <c r="BH55" i="1"/>
  <c r="BH59" i="1"/>
  <c r="BH63" i="1"/>
  <c r="BH48" i="1"/>
  <c r="BH52" i="1"/>
  <c r="BH56" i="1"/>
  <c r="BH60" i="1"/>
  <c r="BH64" i="1"/>
  <c r="BH53" i="1"/>
  <c r="BH61" i="1"/>
  <c r="BH54" i="1"/>
  <c r="BG50" i="1"/>
  <c r="K9" i="1"/>
  <c r="BG54" i="1"/>
  <c r="BG47" i="1"/>
  <c r="BF51" i="1"/>
  <c r="BG51" i="1"/>
  <c r="BF55" i="1"/>
  <c r="BG55" i="1"/>
  <c r="BF59" i="1"/>
  <c r="BG59" i="1"/>
  <c r="BF63" i="1"/>
  <c r="BG63" i="1"/>
  <c r="BG48" i="1"/>
  <c r="BG52" i="1"/>
  <c r="BG56" i="1"/>
  <c r="BF60" i="1"/>
  <c r="BG60" i="1"/>
  <c r="BF64" i="1"/>
  <c r="BG64" i="1"/>
  <c r="BG49" i="1"/>
  <c r="BG53" i="1"/>
  <c r="BF57" i="1"/>
  <c r="BG57" i="1"/>
  <c r="BF61" i="1"/>
  <c r="BG61" i="1"/>
  <c r="BF65" i="1"/>
  <c r="BG65" i="1"/>
  <c r="BF58" i="1"/>
  <c r="BG58" i="1"/>
  <c r="BF62" i="1"/>
  <c r="BG62" i="1"/>
  <c r="BG78" i="1"/>
  <c r="BG82" i="1"/>
  <c r="BG89" i="1"/>
  <c r="BG93" i="1"/>
  <c r="BG87" i="1"/>
  <c r="BG91" i="1"/>
  <c r="BF76" i="1"/>
  <c r="BG76" i="1"/>
  <c r="BF80" i="1"/>
  <c r="BG80" i="1"/>
  <c r="BF84" i="1"/>
  <c r="BG84" i="1"/>
  <c r="BG88" i="1"/>
  <c r="BG92" i="1"/>
  <c r="BG77" i="1"/>
  <c r="BG81" i="1"/>
  <c r="BG85" i="1"/>
  <c r="BG86" i="1"/>
  <c r="BG90" i="1"/>
  <c r="BG79" i="1"/>
  <c r="BG83" i="1"/>
  <c r="BF50" i="1"/>
  <c r="BF54" i="1"/>
  <c r="BF77" i="1"/>
  <c r="BF81" i="1"/>
  <c r="BG75" i="1"/>
  <c r="BF88" i="1"/>
  <c r="BF92" i="1"/>
  <c r="BF85" i="1"/>
  <c r="BF89" i="1"/>
  <c r="BF93" i="1"/>
  <c r="BF78" i="1"/>
  <c r="BF82" i="1"/>
  <c r="BF87" i="1"/>
  <c r="BF91" i="1"/>
  <c r="BF86" i="1"/>
  <c r="BF90" i="1"/>
  <c r="BF79" i="1"/>
  <c r="BF83" i="1"/>
  <c r="BF75" i="1"/>
  <c r="BF48" i="1"/>
  <c r="BF52" i="1"/>
  <c r="BF56" i="1"/>
  <c r="BF49" i="1"/>
  <c r="BF53" i="1"/>
  <c r="BR49" i="1"/>
  <c r="BR51" i="1"/>
  <c r="BR55" i="1"/>
  <c r="BR53" i="1"/>
  <c r="BE53" i="1"/>
  <c r="BE81" i="1"/>
  <c r="BE61" i="1"/>
  <c r="BE89" i="1"/>
  <c r="BE65" i="1"/>
  <c r="BE93" i="1"/>
  <c r="BE50" i="1"/>
  <c r="BE78" i="1"/>
  <c r="BE54" i="1"/>
  <c r="BE82" i="1"/>
  <c r="BE58" i="1"/>
  <c r="BE86" i="1"/>
  <c r="BE62" i="1"/>
  <c r="BE90" i="1"/>
  <c r="BE51" i="1"/>
  <c r="BE79" i="1"/>
  <c r="BE55" i="1"/>
  <c r="BE83" i="1"/>
  <c r="BE59" i="1"/>
  <c r="BE87" i="1"/>
  <c r="BE63" i="1"/>
  <c r="BE91" i="1"/>
  <c r="BE76" i="1"/>
  <c r="BE80" i="1"/>
  <c r="BE84" i="1"/>
  <c r="BE88" i="1"/>
  <c r="BE92" i="1"/>
  <c r="BE49" i="1"/>
  <c r="BE77" i="1"/>
  <c r="BE57" i="1"/>
  <c r="BE85" i="1"/>
  <c r="BE75" i="1"/>
  <c r="BE48" i="1"/>
  <c r="BE52" i="1"/>
  <c r="BE56" i="1"/>
  <c r="BE60" i="1"/>
  <c r="BE64" i="1"/>
  <c r="BS93" i="1"/>
  <c r="BS91" i="1"/>
  <c r="BS89" i="1"/>
  <c r="BS87" i="1"/>
  <c r="BS85" i="1"/>
  <c r="BS83" i="1"/>
  <c r="BS81" i="1"/>
  <c r="BS79" i="1"/>
  <c r="BS77" i="1"/>
  <c r="BS92" i="1"/>
  <c r="BS90" i="1"/>
  <c r="BS88" i="1"/>
  <c r="BS86" i="1"/>
  <c r="BS84" i="1"/>
  <c r="BS82" i="1"/>
  <c r="BS80" i="1"/>
  <c r="BS78" i="1"/>
  <c r="BS76" i="1"/>
  <c r="BS75" i="1"/>
  <c r="BS65" i="1"/>
  <c r="BS63" i="1"/>
  <c r="BS61" i="1"/>
  <c r="BS59" i="1"/>
  <c r="BS57" i="1"/>
  <c r="BS55" i="1"/>
  <c r="BS53" i="1"/>
  <c r="BS51" i="1"/>
  <c r="BS49" i="1"/>
  <c r="BS64" i="1"/>
  <c r="BS62" i="1"/>
  <c r="BS60" i="1"/>
  <c r="BS58" i="1"/>
  <c r="BS56" i="1"/>
  <c r="BS54" i="1"/>
  <c r="BS52" i="1"/>
  <c r="BS50" i="1"/>
  <c r="BS48" i="1"/>
  <c r="BR47" i="1"/>
  <c r="K18" i="1" s="1"/>
  <c r="BS47" i="1"/>
  <c r="K19" i="1" s="1"/>
  <c r="BR93" i="1"/>
  <c r="BR91" i="1"/>
  <c r="BR89" i="1"/>
  <c r="BR87" i="1"/>
  <c r="BR85" i="1"/>
  <c r="BR83" i="1"/>
  <c r="BR81" i="1"/>
  <c r="BR79" i="1"/>
  <c r="BR77" i="1"/>
  <c r="BR92" i="1"/>
  <c r="BR90" i="1"/>
  <c r="BR88" i="1"/>
  <c r="BR86" i="1"/>
  <c r="BR84" i="1"/>
  <c r="BR82" i="1"/>
  <c r="BR80" i="1"/>
  <c r="BR78" i="1"/>
  <c r="BR76" i="1"/>
  <c r="BR75" i="1"/>
  <c r="BR65" i="1"/>
  <c r="BR63" i="1"/>
  <c r="BR61" i="1"/>
  <c r="BR59" i="1"/>
  <c r="BR57" i="1"/>
  <c r="BR64" i="1"/>
  <c r="BR62" i="1"/>
  <c r="BR60" i="1"/>
  <c r="BR58" i="1"/>
  <c r="BR56" i="1"/>
  <c r="BR54" i="1"/>
  <c r="BR52" i="1"/>
  <c r="BR50" i="1"/>
  <c r="BR48" i="1"/>
  <c r="BL49" i="1"/>
  <c r="BL51" i="1"/>
  <c r="BL53" i="1"/>
  <c r="BL55" i="1"/>
  <c r="K13" i="1"/>
  <c r="BM86" i="1"/>
  <c r="BM88" i="1"/>
  <c r="BM90" i="1"/>
  <c r="BM92" i="1"/>
  <c r="BM77" i="1"/>
  <c r="BM79" i="1"/>
  <c r="BM81" i="1"/>
  <c r="BM83" i="1"/>
  <c r="BM85" i="1"/>
  <c r="BM87" i="1"/>
  <c r="BM89" i="1"/>
  <c r="BM91" i="1"/>
  <c r="BM93" i="1"/>
  <c r="BM76" i="1"/>
  <c r="BM78" i="1"/>
  <c r="BM80" i="1"/>
  <c r="BM82" i="1"/>
  <c r="BM84" i="1"/>
  <c r="BM75" i="1"/>
  <c r="BL93" i="1"/>
  <c r="BL91" i="1"/>
  <c r="BL89" i="1"/>
  <c r="BL87" i="1"/>
  <c r="BL85" i="1"/>
  <c r="BL83" i="1"/>
  <c r="BL81" i="1"/>
  <c r="BL79" i="1"/>
  <c r="BL77" i="1"/>
  <c r="BL92" i="1"/>
  <c r="BL90" i="1"/>
  <c r="BL88" i="1"/>
  <c r="BL86" i="1"/>
  <c r="BL84" i="1"/>
  <c r="BL82" i="1"/>
  <c r="BL80" i="1"/>
  <c r="BL78" i="1"/>
  <c r="BL76" i="1"/>
  <c r="BL75" i="1"/>
  <c r="BL65" i="1"/>
  <c r="BL63" i="1"/>
  <c r="BL61" i="1"/>
  <c r="BL59" i="1"/>
  <c r="BL57" i="1"/>
  <c r="BL64" i="1"/>
  <c r="BL62" i="1"/>
  <c r="BL60" i="1"/>
  <c r="BL58" i="1"/>
  <c r="BL56" i="1"/>
  <c r="BL54" i="1"/>
  <c r="BL52" i="1"/>
  <c r="BL50" i="1"/>
  <c r="BL48" i="1"/>
  <c r="BJ76" i="1"/>
  <c r="BJ78" i="1"/>
  <c r="BJ80" i="1"/>
  <c r="BJ82" i="1"/>
  <c r="BJ84" i="1"/>
  <c r="BJ86" i="1"/>
  <c r="BJ88" i="1"/>
  <c r="BJ90" i="1"/>
  <c r="BJ92" i="1"/>
  <c r="BJ77" i="1"/>
  <c r="BJ79" i="1"/>
  <c r="BJ81" i="1"/>
  <c r="BJ83" i="1"/>
  <c r="BJ85" i="1"/>
  <c r="BJ87" i="1"/>
  <c r="BJ89" i="1"/>
  <c r="BJ91" i="1"/>
  <c r="BJ93" i="1"/>
  <c r="BJ75" i="1"/>
  <c r="AM5" i="1"/>
  <c r="AM6" i="1" l="1"/>
  <c r="AL6" i="1"/>
  <c r="K5" i="1"/>
  <c r="K6" i="1"/>
  <c r="K8" i="1"/>
  <c r="K7" i="1"/>
  <c r="K12" i="1"/>
  <c r="AM7" i="1" l="1"/>
  <c r="AL7" i="1"/>
  <c r="AL8" i="1" s="1"/>
  <c r="AL9" i="1" s="1"/>
  <c r="AL10" i="1" s="1"/>
  <c r="AL11" i="1" l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M8" i="1"/>
  <c r="AL34" i="1" l="1"/>
  <c r="AL35" i="1" s="1"/>
  <c r="AM9" i="1"/>
  <c r="AM10" i="1" s="1"/>
  <c r="AL36" i="1" l="1"/>
  <c r="AL37" i="1" s="1"/>
  <c r="AL38" i="1" s="1"/>
  <c r="AL39" i="1" s="1"/>
  <c r="AL40" i="1" s="1"/>
  <c r="AL41" i="1" s="1"/>
  <c r="AL42" i="1" s="1"/>
  <c r="AM11" i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O34" i="1" l="1"/>
  <c r="AO39" i="1"/>
  <c r="AO35" i="1"/>
  <c r="AO40" i="1"/>
  <c r="AO37" i="1"/>
  <c r="AM36" i="1"/>
  <c r="AM37" i="1" s="1"/>
  <c r="AM38" i="1" s="1"/>
  <c r="AM39" i="1" s="1"/>
  <c r="AM40" i="1" s="1"/>
  <c r="AM41" i="1" s="1"/>
  <c r="AM42" i="1" s="1"/>
  <c r="AP33" i="1" s="1"/>
  <c r="AO42" i="1"/>
  <c r="AO38" i="1"/>
  <c r="AO33" i="1"/>
  <c r="AO41" i="1"/>
  <c r="AO36" i="1"/>
  <c r="AP36" i="1" l="1"/>
  <c r="AP37" i="1"/>
  <c r="AP42" i="1"/>
  <c r="AP34" i="1"/>
  <c r="AP39" i="1"/>
  <c r="AP41" i="1"/>
  <c r="AP35" i="1"/>
  <c r="AP40" i="1"/>
  <c r="AP38" i="1"/>
  <c r="AO32" i="1"/>
  <c r="AO19" i="1" l="1"/>
  <c r="AO18" i="1"/>
  <c r="AO21" i="1"/>
  <c r="AO12" i="1"/>
  <c r="AO6" i="1"/>
  <c r="AO14" i="1"/>
  <c r="AO27" i="1"/>
  <c r="AO5" i="1"/>
  <c r="AO22" i="1"/>
  <c r="AO25" i="1"/>
  <c r="AO28" i="1"/>
  <c r="AO10" i="1"/>
  <c r="AO17" i="1"/>
  <c r="AO24" i="1"/>
  <c r="AO23" i="1"/>
  <c r="AO20" i="1"/>
  <c r="AO13" i="1"/>
  <c r="AO8" i="1"/>
  <c r="AO26" i="1"/>
  <c r="AO15" i="1"/>
  <c r="AO11" i="1"/>
  <c r="AO16" i="1"/>
  <c r="AO9" i="1"/>
  <c r="AO7" i="1"/>
  <c r="AO31" i="1" l="1"/>
  <c r="AO29" i="1"/>
  <c r="BD50" i="1"/>
  <c r="AI50" i="1" s="1"/>
  <c r="N50" i="1" s="1"/>
  <c r="BD51" i="1"/>
  <c r="BD53" i="1"/>
  <c r="AI53" i="1" s="1"/>
  <c r="N53" i="1" s="1"/>
  <c r="BD56" i="1"/>
  <c r="BD52" i="1"/>
  <c r="AI52" i="1" s="1"/>
  <c r="N52" i="1" s="1"/>
  <c r="BD48" i="1"/>
  <c r="AI48" i="1" s="1"/>
  <c r="N48" i="1" s="1"/>
  <c r="BD55" i="1"/>
  <c r="AI55" i="1" s="1"/>
  <c r="N55" i="1" s="1"/>
  <c r="AO30" i="1"/>
  <c r="BD54" i="1"/>
  <c r="AI54" i="1" s="1"/>
  <c r="N54" i="1" s="1"/>
  <c r="BD49" i="1"/>
  <c r="AI49" i="1" s="1"/>
  <c r="N49" i="1" s="1"/>
  <c r="BD47" i="1"/>
  <c r="AI47" i="1" s="1"/>
  <c r="N47" i="1" s="1"/>
  <c r="B69" i="1" l="1"/>
  <c r="B49" i="1"/>
  <c r="B48" i="1"/>
  <c r="B68" i="1"/>
  <c r="B54" i="1"/>
  <c r="E69" i="1"/>
  <c r="E67" i="1"/>
  <c r="B52" i="1"/>
  <c r="B50" i="1"/>
  <c r="B70" i="1"/>
  <c r="E70" i="1"/>
  <c r="B55" i="1"/>
  <c r="B53" i="1"/>
  <c r="E68" i="1"/>
  <c r="B67" i="1"/>
  <c r="B47" i="1"/>
  <c r="AI56" i="1"/>
  <c r="N56" i="1" s="1"/>
  <c r="AI51" i="1"/>
  <c r="N51" i="1" s="1"/>
  <c r="AR8" i="1"/>
  <c r="B71" i="1" l="1"/>
  <c r="B51" i="1"/>
  <c r="B56" i="1"/>
  <c r="E71" i="1"/>
  <c r="AP13" i="1"/>
  <c r="AP5" i="1" l="1"/>
  <c r="AP22" i="1"/>
  <c r="AP17" i="1"/>
  <c r="AP11" i="1"/>
  <c r="AP9" i="1"/>
  <c r="AP29" i="1"/>
  <c r="AP30" i="1"/>
  <c r="AP27" i="1"/>
  <c r="AP26" i="1"/>
  <c r="AP14" i="1"/>
  <c r="AP21" i="1"/>
  <c r="AP20" i="1"/>
  <c r="AP7" i="1"/>
  <c r="BD64" i="1"/>
  <c r="BD59" i="1"/>
  <c r="BD63" i="1"/>
  <c r="BD61" i="1"/>
  <c r="BD60" i="1"/>
  <c r="BD58" i="1"/>
  <c r="BD65" i="1"/>
  <c r="BD62" i="1"/>
  <c r="BD57" i="1"/>
  <c r="AP32" i="1"/>
  <c r="AP31" i="1"/>
  <c r="AP23" i="1"/>
  <c r="AP19" i="1"/>
  <c r="AP18" i="1"/>
  <c r="AP12" i="1"/>
  <c r="AP16" i="1"/>
  <c r="AP8" i="1"/>
  <c r="AP24" i="1"/>
  <c r="AP6" i="1"/>
  <c r="AP10" i="1"/>
  <c r="AP15" i="1"/>
  <c r="AP25" i="1"/>
  <c r="AP28" i="1"/>
  <c r="AI58" i="1" l="1"/>
  <c r="N58" i="1" s="1"/>
  <c r="AI65" i="1"/>
  <c r="N65" i="1" s="1"/>
  <c r="AI63" i="1"/>
  <c r="N63" i="1" s="1"/>
  <c r="AI59" i="1"/>
  <c r="N59" i="1" s="1"/>
  <c r="AI57" i="1"/>
  <c r="N57" i="1" s="1"/>
  <c r="AI60" i="1"/>
  <c r="N60" i="1" s="1"/>
  <c r="AI64" i="1"/>
  <c r="N64" i="1" s="1"/>
  <c r="AI62" i="1"/>
  <c r="N62" i="1" s="1"/>
  <c r="AI61" i="1"/>
  <c r="N61" i="1" s="1"/>
  <c r="B62" i="1" l="1"/>
  <c r="K67" i="1"/>
  <c r="B59" i="1"/>
  <c r="H69" i="1"/>
  <c r="B64" i="1"/>
  <c r="K69" i="1"/>
  <c r="K68" i="1"/>
  <c r="B63" i="1"/>
  <c r="H70" i="1"/>
  <c r="B60" i="1"/>
  <c r="B65" i="1"/>
  <c r="K70" i="1"/>
  <c r="B61" i="1"/>
  <c r="H71" i="1"/>
  <c r="B57" i="1"/>
  <c r="H67" i="1"/>
  <c r="H68" i="1"/>
  <c r="B58" i="1"/>
</calcChain>
</file>

<file path=xl/sharedStrings.xml><?xml version="1.0" encoding="utf-8"?>
<sst xmlns="http://schemas.openxmlformats.org/spreadsheetml/2006/main" count="227" uniqueCount="101">
  <si>
    <t>Min</t>
  </si>
  <si>
    <t>Max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</si>
  <si>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</si>
  <si>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</si>
  <si>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</si>
  <si>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</si>
  <si>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</si>
  <si>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</si>
  <si>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</si>
  <si>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</si>
  <si>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</si>
  <si>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</si>
  <si>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</si>
  <si>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</si>
  <si>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</si>
  <si>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</si>
  <si>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</si>
  <si>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</si>
  <si>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</si>
  <si>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</si>
  <si>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</si>
  <si>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Arvottuja laskuvaihtoehtoja</t>
  </si>
  <si>
    <t>Vastaukset</t>
  </si>
  <si>
    <t>Tulostuva alue alkaa</t>
  </si>
  <si>
    <t>Sivu2</t>
  </si>
  <si>
    <t>Laskutyypit</t>
  </si>
  <si>
    <t>arpa</t>
  </si>
  <si>
    <t>Laskunro</t>
  </si>
  <si>
    <t>Sivu 1.</t>
  </si>
  <si>
    <r>
      <rPr>
        <b/>
        <sz val="11"/>
        <color theme="1"/>
        <rFont val="Calibri"/>
        <family val="2"/>
        <scheme val="minor"/>
      </rPr>
      <t>Vastaukset</t>
    </r>
    <r>
      <rPr>
        <sz val="11"/>
        <color theme="1"/>
        <rFont val="Calibri"/>
        <family val="2"/>
        <scheme val="minor"/>
      </rPr>
      <t xml:space="preserve"> loppuun (0 = ei, 1 = kyllä)</t>
    </r>
  </si>
  <si>
    <t>Tulostuva alue loppuu</t>
  </si>
  <si>
    <r>
      <rPr>
        <b/>
        <sz val="11"/>
        <rFont val="Calibri"/>
        <family val="2"/>
        <scheme val="minor"/>
      </rPr>
      <t>Miksi tällaiset ehdot:</t>
    </r>
    <r>
      <rPr>
        <sz val="1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</si>
  <si>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>Versio</t>
  </si>
  <si>
    <t>Julkaistu</t>
  </si>
  <si>
    <t>Laske. Merkitse välivaiheet!</t>
  </si>
  <si>
    <t>Perusarvo</t>
  </si>
  <si>
    <t>Prosentti</t>
  </si>
  <si>
    <t>Alennus%</t>
  </si>
  <si>
    <t>Nousu%</t>
  </si>
  <si>
    <t>Vertailu%</t>
  </si>
  <si>
    <t>Tyyppien määrä</t>
  </si>
  <si>
    <t>Rivinumerot</t>
  </si>
  <si>
    <t>Muokattu tehtävänro</t>
  </si>
  <si>
    <t>%yks. luvut</t>
  </si>
  <si>
    <t>Pros.yks.1</t>
  </si>
  <si>
    <t>Pros.yks.2</t>
  </si>
  <si>
    <t>20.</t>
  </si>
  <si>
    <t>Vero%</t>
  </si>
  <si>
    <t>+lisä%</t>
  </si>
  <si>
    <t>Palkka/kk</t>
  </si>
  <si>
    <t>Palkka</t>
  </si>
  <si>
    <t>Lisää vero%</t>
  </si>
  <si>
    <t>Tuloraja</t>
  </si>
  <si>
    <t>x</t>
  </si>
  <si>
    <t>21.</t>
  </si>
  <si>
    <t>22.</t>
  </si>
  <si>
    <t>23.</t>
  </si>
  <si>
    <t>24.</t>
  </si>
  <si>
    <t>25.</t>
  </si>
  <si>
    <t>Korko%</t>
  </si>
  <si>
    <t>Vuosia</t>
  </si>
  <si>
    <t>Pääoma</t>
  </si>
  <si>
    <t>Promille</t>
  </si>
  <si>
    <t>promille</t>
  </si>
  <si>
    <t>korko</t>
  </si>
  <si>
    <t>verotus</t>
  </si>
  <si>
    <t>Prosenttiyks.</t>
  </si>
  <si>
    <t>vertailu</t>
  </si>
  <si>
    <t>nousu</t>
  </si>
  <si>
    <t>alennus</t>
  </si>
  <si>
    <t>26.</t>
  </si>
  <si>
    <t>27.</t>
  </si>
  <si>
    <t>Kuukausia</t>
  </si>
  <si>
    <t>28.</t>
  </si>
  <si>
    <t>29.</t>
  </si>
  <si>
    <t>siv3&amp;4</t>
  </si>
  <si>
    <t>siv1&amp;2</t>
  </si>
  <si>
    <t>Sivu3</t>
  </si>
  <si>
    <t>Sivu4</t>
  </si>
  <si>
    <t>Muuta alla olevia lukuja haluamiksesi. Näkyvillä ovat vain ne luvut, mitä kyseisessä laskussa käytetään.</t>
  </si>
  <si>
    <t>30.</t>
  </si>
  <si>
    <t>Vastaukset (Jos pyöristetty, prosentit yhden desimaalin tarkkuudella, eurot 2 desimaalilla):</t>
  </si>
  <si>
    <r>
      <rPr>
        <b/>
        <sz val="11"/>
        <rFont val="Calibri"/>
        <family val="2"/>
        <scheme val="minor"/>
      </rPr>
      <t>Mitä saat luvallani tehdä:</t>
    </r>
    <r>
      <rPr>
        <sz val="11"/>
        <rFont val="Calibri"/>
        <family val="2"/>
        <scheme val="minor"/>
      </rPr>
      <t xml:space="preserve">
- Saat käyttää sovellusta omassa opetuksessasi ilman erillistä korvausta.
- Ilman eri lupaa voit laittaa tämän osaksi ilmaista oppimateriaalipakettia, jos sitä saa jakaa ilmaiseksi eteenpäin.
- Saat kertoa, mistä tämän latasit, jotta muutkin tätä tarvitsevat tämän löytävät.</t>
    </r>
  </si>
  <si>
    <r>
      <rPr>
        <b/>
        <sz val="11"/>
        <rFont val="Calibri"/>
        <family val="2"/>
        <scheme val="minor"/>
      </rPr>
      <t>Mitä et saa tehdä:</t>
    </r>
    <r>
      <rPr>
        <sz val="11"/>
        <rFont val="Calibri"/>
        <family val="2"/>
        <scheme val="minor"/>
      </rPr>
      <t xml:space="preserve">
- Ilman erillistä lupaa et saa liittää tätä sovellusta osaksi maksullista oppimateriaalipakettia, jos pakettia ei saa jakaa maksutta eteenpäin.
</t>
    </r>
  </si>
  <si>
    <r>
      <rPr>
        <b/>
        <sz val="14"/>
        <color theme="1"/>
        <rFont val="Calibri"/>
        <family val="2"/>
        <scheme val="minor"/>
      </rPr>
      <t>Tällä excelillä saat tehtyä 19 satunnaista prosenttilaskua</t>
    </r>
    <r>
      <rPr>
        <sz val="11"/>
        <color theme="1"/>
        <rFont val="Calibri"/>
        <family val="2"/>
        <scheme val="minor"/>
      </rPr>
      <t xml:space="preserve">
Harmaalla pohjalla olevia kohtia voi muuttaa, jolloin lomake arpoo uudet laskut.
Rukseilla voi valita arvottavat tehtävätyypit. Harmaita kohtia "aukeaa" tarpeen mukaan.</t>
    </r>
  </si>
  <si>
    <t>Alla olevaan kenttään voi kirjoittaa itse</t>
  </si>
  <si>
    <t>31.</t>
  </si>
  <si>
    <t>Ale2 %</t>
  </si>
  <si>
    <t>Nousu2 %</t>
  </si>
  <si>
    <t>32.</t>
  </si>
  <si>
    <t>33.</t>
  </si>
  <si>
    <t>34.</t>
  </si>
  <si>
    <t>Alennus2%</t>
  </si>
  <si>
    <t>Nousu2%</t>
  </si>
  <si>
    <t>35.</t>
  </si>
  <si>
    <t>36.</t>
  </si>
  <si>
    <t>Päiviä</t>
  </si>
  <si>
    <t>37.</t>
  </si>
  <si>
    <t>38.</t>
  </si>
  <si>
    <t>4.1b-nelisivuinen</t>
  </si>
  <si>
    <r>
      <t xml:space="preserve">Tämän sovelman käyttöoikeudet:
</t>
    </r>
    <r>
      <rPr>
        <sz val="1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</si>
</sst>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13" xfId="0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4" fillId="0" borderId="5" xfId="0" applyFont="1" applyFill="1" applyBorder="1" applyAlignment="1" applyProtection="1">
      <alignment horizontal="left" vertical="top"/>
      <protection hidden="1"/>
    </xf>
    <xf numFmtId="0" fontId="4" fillId="0" borderId="6" xfId="0" applyFont="1" applyFill="1" applyBorder="1" applyAlignment="1" applyProtection="1">
      <alignment horizontal="left" vertical="top"/>
      <protection hidden="1"/>
    </xf>
    <xf numFmtId="0" fontId="4" fillId="0" borderId="8" xfId="0" applyFont="1" applyFill="1" applyBorder="1" applyAlignment="1" applyProtection="1">
      <alignment horizontal="left" vertical="top"/>
      <protection hidden="1"/>
    </xf>
    <xf numFmtId="0" fontId="4" fillId="0" borderId="0" xfId="0" applyFont="1" applyFill="1" applyBorder="1" applyAlignment="1" applyProtection="1">
      <alignment horizontal="left" vertical="top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horizontal="right" vertical="top"/>
      <protection hidden="1"/>
    </xf>
    <xf numFmtId="0" fontId="0" fillId="0" borderId="10" xfId="0" applyBorder="1" applyAlignment="1" applyProtection="1">
      <alignment vertical="top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3" xfId="0" applyFont="1" applyBorder="1" applyAlignment="1" applyProtection="1">
      <alignment vertical="top"/>
      <protection hidden="1"/>
    </xf>
    <xf numFmtId="0" fontId="0" fillId="0" borderId="3" xfId="0" applyFont="1" applyBorder="1" applyAlignment="1" applyProtection="1">
      <alignment horizontal="right" vertical="top"/>
      <protection hidden="1"/>
    </xf>
    <xf numFmtId="0" fontId="7" fillId="2" borderId="1" xfId="0" applyFont="1" applyFill="1" applyBorder="1" applyAlignment="1" applyProtection="1">
      <alignment vertical="top"/>
      <protection hidden="1"/>
    </xf>
    <xf numFmtId="0" fontId="8" fillId="2" borderId="1" xfId="0" applyFont="1" applyFill="1" applyBorder="1" applyAlignment="1" applyProtection="1">
      <alignment vertical="top"/>
      <protection hidden="1"/>
    </xf>
    <xf numFmtId="0" fontId="8" fillId="2" borderId="1" xfId="0" applyFont="1" applyFill="1" applyBorder="1" applyAlignment="1" applyProtection="1">
      <alignment horizontal="right" vertical="top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4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12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4" fillId="0" borderId="14" xfId="0" applyFont="1" applyBorder="1" applyAlignment="1" applyProtection="1">
      <alignment vertical="top"/>
      <protection hidden="1"/>
    </xf>
    <xf numFmtId="0" fontId="4" fillId="0" borderId="19" xfId="0" applyFont="1" applyBorder="1" applyAlignment="1" applyProtection="1">
      <alignment vertical="top"/>
      <protection hidden="1"/>
    </xf>
    <xf numFmtId="0" fontId="4" fillId="0" borderId="1" xfId="0" applyFont="1" applyBorder="1" applyAlignment="1" applyProtection="1">
      <alignment vertical="top"/>
      <protection hidden="1"/>
    </xf>
    <xf numFmtId="0" fontId="0" fillId="0" borderId="1" xfId="0" applyBorder="1"/>
    <xf numFmtId="0" fontId="4" fillId="0" borderId="20" xfId="0" applyFont="1" applyBorder="1" applyAlignment="1" applyProtection="1">
      <alignment vertical="top"/>
      <protection hidden="1"/>
    </xf>
    <xf numFmtId="0" fontId="0" fillId="0" borderId="19" xfId="0" applyBorder="1"/>
    <xf numFmtId="0" fontId="1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6" borderId="4" xfId="0" applyNumberFormat="1" applyFont="1" applyFill="1" applyBorder="1" applyAlignment="1" applyProtection="1">
      <alignment horizontal="left" vertical="top"/>
      <protection hidden="1"/>
    </xf>
    <xf numFmtId="0" fontId="0" fillId="6" borderId="18" xfId="0" applyFill="1" applyBorder="1" applyAlignment="1" applyProtection="1">
      <alignment horizontal="center" vertical="top" wrapText="1"/>
      <protection hidden="1"/>
    </xf>
    <xf numFmtId="0" fontId="4" fillId="6" borderId="18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vertical="top"/>
      <protection hidden="1"/>
    </xf>
    <xf numFmtId="0" fontId="1" fillId="0" borderId="7" xfId="0" applyFont="1" applyBorder="1" applyAlignment="1" applyProtection="1">
      <alignment vertical="top"/>
      <protection hidden="1"/>
    </xf>
    <xf numFmtId="0" fontId="0" fillId="6" borderId="8" xfId="0" applyFont="1" applyFill="1" applyBorder="1" applyAlignment="1" applyProtection="1">
      <alignment horizontal="left" vertical="top"/>
      <protection hidden="1"/>
    </xf>
    <xf numFmtId="0" fontId="0" fillId="6" borderId="9" xfId="0" applyFont="1" applyFill="1" applyBorder="1" applyAlignment="1" applyProtection="1">
      <alignment horizontal="left" vertical="top"/>
      <protection hidden="1"/>
    </xf>
    <xf numFmtId="0" fontId="0" fillId="6" borderId="10" xfId="0" applyFont="1" applyFill="1" applyBorder="1" applyAlignment="1" applyProtection="1">
      <alignment horizontal="left" vertical="top"/>
      <protection hidden="1"/>
    </xf>
    <xf numFmtId="0" fontId="0" fillId="6" borderId="12" xfId="0" applyFont="1" applyFill="1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vertical="top"/>
      <protection hidden="1"/>
    </xf>
    <xf numFmtId="0" fontId="0" fillId="6" borderId="8" xfId="0" applyFont="1" applyFill="1" applyBorder="1" applyAlignment="1" applyProtection="1">
      <alignment horizontal="right" vertical="top"/>
      <protection hidden="1"/>
    </xf>
    <xf numFmtId="0" fontId="0" fillId="6" borderId="9" xfId="0" applyFill="1" applyBorder="1" applyAlignment="1" applyProtection="1">
      <alignment vertical="top"/>
      <protection hidden="1"/>
    </xf>
    <xf numFmtId="0" fontId="0" fillId="6" borderId="10" xfId="0" applyFont="1" applyFill="1" applyBorder="1" applyAlignment="1" applyProtection="1">
      <alignment horizontal="right" vertical="top"/>
      <protection hidden="1"/>
    </xf>
    <xf numFmtId="0" fontId="0" fillId="6" borderId="12" xfId="0" applyFill="1" applyBorder="1" applyAlignment="1" applyProtection="1">
      <alignment vertical="top"/>
      <protection hidden="1"/>
    </xf>
    <xf numFmtId="0" fontId="0" fillId="0" borderId="12" xfId="0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left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Font="1" applyFill="1" applyBorder="1" applyAlignment="1" applyProtection="1">
      <alignment horizontal="right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49" fontId="0" fillId="0" borderId="0" xfId="0" quotePrefix="1" applyNumberFormat="1" applyAlignment="1" applyProtection="1">
      <alignment vertical="top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Border="1"/>
    <xf numFmtId="0" fontId="4" fillId="6" borderId="23" xfId="0" applyFont="1" applyFill="1" applyBorder="1" applyAlignment="1" applyProtection="1">
      <alignment horizontal="center" vertical="top"/>
      <protection hidden="1"/>
    </xf>
    <xf numFmtId="0" fontId="0" fillId="0" borderId="20" xfId="0" applyBorder="1"/>
    <xf numFmtId="0" fontId="0" fillId="0" borderId="0" xfId="0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8" xfId="0" applyFont="1" applyBorder="1" applyAlignment="1" applyProtection="1">
      <alignment vertical="top"/>
      <protection hidden="1"/>
    </xf>
    <xf numFmtId="0" fontId="4" fillId="6" borderId="25" xfId="0" applyFont="1" applyFill="1" applyBorder="1" applyAlignment="1" applyProtection="1">
      <alignment horizontal="center" vertical="top"/>
      <protection hidden="1"/>
    </xf>
    <xf numFmtId="0" fontId="1" fillId="0" borderId="5" xfId="0" quotePrefix="1" applyFont="1" applyBorder="1" applyAlignment="1" applyProtection="1">
      <alignment vertical="top"/>
      <protection hidden="1"/>
    </xf>
    <xf numFmtId="0" fontId="4" fillId="6" borderId="27" xfId="0" applyFont="1" applyFill="1" applyBorder="1" applyAlignment="1" applyProtection="1">
      <alignment horizontal="center" vertical="top"/>
      <protection hidden="1"/>
    </xf>
    <xf numFmtId="0" fontId="4" fillId="0" borderId="28" xfId="0" applyFont="1" applyBorder="1" applyAlignment="1" applyProtection="1">
      <alignment vertical="top"/>
      <protection hidden="1"/>
    </xf>
    <xf numFmtId="0" fontId="0" fillId="0" borderId="28" xfId="0" applyBorder="1"/>
    <xf numFmtId="0" fontId="4" fillId="0" borderId="26" xfId="0" applyFont="1" applyBorder="1" applyAlignment="1" applyProtection="1">
      <alignment vertical="top"/>
      <protection hidden="1"/>
    </xf>
    <xf numFmtId="0" fontId="0" fillId="6" borderId="24" xfId="0" applyFill="1" applyBorder="1" applyAlignment="1" applyProtection="1">
      <alignment horizontal="center" vertical="top" wrapText="1"/>
      <protection hidden="1"/>
    </xf>
    <xf numFmtId="0" fontId="0" fillId="6" borderId="30" xfId="0" applyFill="1" applyBorder="1" applyAlignment="1" applyProtection="1">
      <alignment horizontal="center" vertical="top" wrapText="1"/>
      <protection hidden="1"/>
    </xf>
    <xf numFmtId="0" fontId="0" fillId="6" borderId="31" xfId="0" applyFill="1" applyBorder="1" applyAlignment="1" applyProtection="1">
      <alignment horizontal="center" vertical="top" wrapText="1"/>
      <protection hidden="1"/>
    </xf>
    <xf numFmtId="0" fontId="4" fillId="6" borderId="31" xfId="0" applyFont="1" applyFill="1" applyBorder="1" applyAlignment="1" applyProtection="1">
      <alignment horizontal="center" vertical="top"/>
      <protection hidden="1"/>
    </xf>
    <xf numFmtId="0" fontId="4" fillId="6" borderId="32" xfId="0" applyFont="1" applyFill="1" applyBorder="1" applyAlignment="1" applyProtection="1">
      <alignment horizontal="center" vertical="top"/>
      <protection hidden="1"/>
    </xf>
    <xf numFmtId="0" fontId="4" fillId="6" borderId="33" xfId="0" applyFont="1" applyFill="1" applyBorder="1" applyAlignment="1" applyProtection="1">
      <alignment horizontal="center" vertical="top"/>
      <protection hidden="1"/>
    </xf>
    <xf numFmtId="0" fontId="4" fillId="6" borderId="34" xfId="0" applyFont="1" applyFill="1" applyBorder="1" applyAlignment="1" applyProtection="1">
      <alignment horizontal="center" vertical="top"/>
      <protection hidden="1"/>
    </xf>
    <xf numFmtId="0" fontId="0" fillId="0" borderId="29" xfId="0" applyBorder="1" applyAlignment="1" applyProtection="1">
      <alignment vertical="top"/>
      <protection hidden="1"/>
    </xf>
    <xf numFmtId="0" fontId="0" fillId="0" borderId="29" xfId="0" applyBorder="1" applyAlignment="1" applyProtection="1">
      <alignment horizontal="right" vertical="top"/>
      <protection hidden="1"/>
    </xf>
    <xf numFmtId="0" fontId="1" fillId="0" borderId="36" xfId="0" applyFont="1" applyFill="1" applyBorder="1" applyAlignment="1" applyProtection="1">
      <alignment horizontal="left" vertical="top" wrapText="1"/>
      <protection hidden="1"/>
    </xf>
    <xf numFmtId="0" fontId="1" fillId="0" borderId="37" xfId="0" applyFont="1" applyFill="1" applyBorder="1" applyAlignment="1" applyProtection="1">
      <alignment horizontal="left" vertical="top" wrapText="1"/>
      <protection hidden="1"/>
    </xf>
    <xf numFmtId="0" fontId="4" fillId="0" borderId="35" xfId="0" applyFont="1" applyBorder="1" applyAlignment="1" applyProtection="1">
      <alignment vertical="top"/>
      <protection hidden="1"/>
    </xf>
    <xf numFmtId="0" fontId="0" fillId="0" borderId="35" xfId="0" applyBorder="1"/>
    <xf numFmtId="0" fontId="0" fillId="0" borderId="0" xfId="0" applyAlignment="1" applyProtection="1">
      <alignment horizontal="left" vertical="top"/>
      <protection hidden="1"/>
    </xf>
    <xf numFmtId="0" fontId="4" fillId="7" borderId="0" xfId="0" applyFont="1" applyFill="1" applyAlignment="1" applyProtection="1">
      <alignment vertical="top"/>
      <protection hidden="1"/>
    </xf>
    <xf numFmtId="0" fontId="6" fillId="0" borderId="21" xfId="0" applyFont="1" applyBorder="1" applyAlignment="1" applyProtection="1">
      <alignment vertical="top"/>
      <protection hidden="1"/>
    </xf>
    <xf numFmtId="0" fontId="6" fillId="0" borderId="22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/>
    <xf numFmtId="0" fontId="4" fillId="8" borderId="0" xfId="0" applyFont="1" applyFill="1" applyAlignment="1" applyProtection="1">
      <alignment vertical="top"/>
      <protection hidden="1"/>
    </xf>
    <xf numFmtId="0" fontId="14" fillId="8" borderId="0" xfId="0" applyFont="1" applyFill="1" applyAlignment="1" applyProtection="1">
      <alignment vertical="top"/>
      <protection hidden="1"/>
    </xf>
    <xf numFmtId="0" fontId="4" fillId="0" borderId="15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4" fillId="0" borderId="15" xfId="0" applyFont="1" applyBorder="1" applyAlignment="1" applyProtection="1">
      <alignment horizontal="left" vertical="top"/>
      <protection hidden="1"/>
    </xf>
    <xf numFmtId="0" fontId="0" fillId="0" borderId="15" xfId="0" applyBorder="1" applyAlignment="1" applyProtection="1">
      <alignment vertical="top" wrapText="1"/>
      <protection hidden="1"/>
    </xf>
    <xf numFmtId="0" fontId="0" fillId="0" borderId="15" xfId="0" applyBorder="1" applyAlignment="1" applyProtection="1">
      <alignment vertical="top"/>
      <protection hidden="1"/>
    </xf>
    <xf numFmtId="0" fontId="11" fillId="9" borderId="15" xfId="0" applyFont="1" applyFill="1" applyBorder="1" applyAlignment="1" applyProtection="1">
      <alignment horizontal="center" vertical="top"/>
      <protection hidden="1"/>
    </xf>
    <xf numFmtId="0" fontId="0" fillId="0" borderId="17" xfId="0" applyBorder="1" applyAlignment="1" applyProtection="1">
      <alignment vertical="top" wrapText="1"/>
      <protection hidden="1"/>
    </xf>
    <xf numFmtId="0" fontId="6" fillId="0" borderId="17" xfId="0" applyFont="1" applyBorder="1" applyAlignment="1" applyProtection="1">
      <alignment vertical="top" wrapText="1"/>
      <protection hidden="1"/>
    </xf>
    <xf numFmtId="0" fontId="11" fillId="0" borderId="17" xfId="0" applyFont="1" applyBorder="1" applyAlignment="1" applyProtection="1">
      <alignment horizontal="left" vertical="top" wrapText="1"/>
      <protection hidden="1"/>
    </xf>
    <xf numFmtId="0" fontId="4" fillId="6" borderId="39" xfId="0" applyFont="1" applyFill="1" applyBorder="1" applyAlignment="1" applyProtection="1">
      <alignment horizontal="center" vertical="top"/>
      <protection hidden="1"/>
    </xf>
    <xf numFmtId="0" fontId="4" fillId="6" borderId="30" xfId="0" applyFont="1" applyFill="1" applyBorder="1" applyAlignment="1" applyProtection="1">
      <alignment horizontal="center" vertical="top"/>
      <protection hidden="1"/>
    </xf>
    <xf numFmtId="0" fontId="4" fillId="6" borderId="24" xfId="0" applyFont="1" applyFill="1" applyBorder="1" applyAlignment="1" applyProtection="1">
      <alignment horizontal="center" vertical="top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1" fillId="0" borderId="0" xfId="0" applyNumberFormat="1" applyFont="1" applyFill="1" applyBorder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9" fillId="2" borderId="0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Border="1" applyAlignment="1" applyProtection="1">
      <alignment horizontal="right" vertical="top"/>
      <protection hidden="1"/>
    </xf>
    <xf numFmtId="0" fontId="4" fillId="0" borderId="15" xfId="0" applyFont="1" applyBorder="1" applyAlignment="1" applyProtection="1">
      <alignment horizontal="left" vertical="top" wrapText="1"/>
      <protection hidden="1"/>
    </xf>
    <xf numFmtId="0" fontId="4" fillId="6" borderId="40" xfId="0" applyFont="1" applyFill="1" applyBorder="1" applyAlignment="1" applyProtection="1">
      <alignment horizontal="center" vertical="top"/>
      <protection hidden="1"/>
    </xf>
    <xf numFmtId="0" fontId="4" fillId="6" borderId="21" xfId="0" applyFont="1" applyFill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vertical="top"/>
      <protection hidden="1"/>
    </xf>
    <xf numFmtId="0" fontId="0" fillId="0" borderId="7" xfId="0" applyBorder="1"/>
    <xf numFmtId="0" fontId="4" fillId="6" borderId="41" xfId="0" applyFont="1" applyFill="1" applyBorder="1" applyAlignment="1" applyProtection="1">
      <alignment horizontal="center" vertical="top"/>
      <protection hidden="1"/>
    </xf>
    <xf numFmtId="0" fontId="0" fillId="0" borderId="42" xfId="0" applyBorder="1"/>
    <xf numFmtId="0" fontId="4" fillId="6" borderId="43" xfId="0" applyFont="1" applyFill="1" applyBorder="1" applyAlignment="1" applyProtection="1">
      <alignment horizontal="center" vertical="top"/>
      <protection hidden="1"/>
    </xf>
    <xf numFmtId="0" fontId="4" fillId="6" borderId="44" xfId="0" applyFont="1" applyFill="1" applyBorder="1" applyAlignment="1" applyProtection="1">
      <alignment horizontal="center" vertical="top"/>
      <protection hidden="1"/>
    </xf>
    <xf numFmtId="0" fontId="4" fillId="0" borderId="45" xfId="0" applyFont="1" applyBorder="1" applyAlignment="1" applyProtection="1">
      <alignment vertical="top"/>
      <protection hidden="1"/>
    </xf>
    <xf numFmtId="0" fontId="0" fillId="0" borderId="46" xfId="0" applyBorder="1"/>
    <xf numFmtId="0" fontId="1" fillId="0" borderId="38" xfId="0" applyFont="1" applyBorder="1" applyAlignment="1" applyProtection="1">
      <alignment horizontal="center" vertical="top" wrapText="1"/>
      <protection hidden="1"/>
    </xf>
    <xf numFmtId="0" fontId="1" fillId="0" borderId="35" xfId="0" applyFont="1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14" fontId="0" fillId="0" borderId="0" xfId="0" applyNumberFormat="1" applyBorder="1" applyAlignment="1" applyProtection="1">
      <alignment horizontal="left" vertical="top"/>
      <protection hidden="1"/>
    </xf>
    <xf numFmtId="0" fontId="0" fillId="0" borderId="11" xfId="0" applyFill="1" applyBorder="1" applyAlignment="1" applyProtection="1">
      <alignment horizontal="left" vertical="top" wrapText="1"/>
      <protection hidden="1"/>
    </xf>
    <xf numFmtId="0" fontId="10" fillId="5" borderId="1" xfId="0" applyFont="1" applyFill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3" fillId="0" borderId="5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left" vertical="top" wrapText="1"/>
      <protection hidden="1"/>
    </xf>
    <xf numFmtId="0" fontId="3" fillId="0" borderId="12" xfId="0" applyFont="1" applyBorder="1" applyAlignment="1" applyProtection="1">
      <alignment horizontal="left" vertical="top" wrapText="1"/>
      <protection hidden="1"/>
    </xf>
    <xf numFmtId="0" fontId="15" fillId="0" borderId="2" xfId="0" applyFont="1" applyFill="1" applyBorder="1" applyAlignment="1" applyProtection="1">
      <alignment horizontal="left" vertical="top"/>
      <protection hidden="1"/>
    </xf>
    <xf numFmtId="0" fontId="15" fillId="0" borderId="3" xfId="0" applyFont="1" applyFill="1" applyBorder="1" applyAlignment="1" applyProtection="1">
      <alignment horizontal="left" vertical="top"/>
      <protection hidden="1"/>
    </xf>
    <xf numFmtId="0" fontId="15" fillId="0" borderId="4" xfId="0" applyFont="1" applyFill="1" applyBorder="1" applyAlignment="1" applyProtection="1">
      <alignment horizontal="left" vertical="top"/>
      <protection hidden="1"/>
    </xf>
    <xf numFmtId="0" fontId="2" fillId="10" borderId="0" xfId="0" applyFont="1" applyFill="1" applyBorder="1" applyAlignment="1" applyProtection="1">
      <alignment horizontal="left" vertical="top"/>
      <protection hidden="1"/>
    </xf>
    <xf numFmtId="0" fontId="12" fillId="0" borderId="15" xfId="0" applyFont="1" applyBorder="1" applyAlignment="1" applyProtection="1">
      <alignment horizontal="left" vertical="top" wrapText="1"/>
      <protection hidden="1"/>
    </xf>
    <xf numFmtId="0" fontId="12" fillId="0" borderId="15" xfId="0" applyFont="1" applyBorder="1" applyAlignment="1" applyProtection="1">
      <alignment horizontal="left" vertical="top"/>
      <protection hidden="1"/>
    </xf>
    <xf numFmtId="0" fontId="4" fillId="0" borderId="16" xfId="0" applyFont="1" applyBorder="1" applyAlignment="1" applyProtection="1">
      <alignment horizontal="left" vertical="top" wrapText="1"/>
      <protection hidden="1"/>
    </xf>
    <xf numFmtId="0" fontId="4" fillId="0" borderId="16" xfId="0" applyFont="1" applyBorder="1" applyAlignment="1" applyProtection="1">
      <alignment horizontal="left" vertical="top"/>
      <protection hidden="1"/>
    </xf>
    <xf numFmtId="0" fontId="4" fillId="0" borderId="15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/>
      <protection hidden="1"/>
    </xf>
  </cellXfs>
  <cellStyles count="1">
    <cellStyle name="Normaali" xfId="0" builtinId="0"/>
  </cellStyles>
  <dxfs count="10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CP95"/>
  <sheetViews>
    <sheetView showGridLines="0" tabSelected="1" zoomScaleNormal="100" workbookViewId="0">
      <selection activeCell="I5" sqref="I5"/>
    </sheetView>
  </sheetViews>
  <sheetFormatPr defaultRowHeight="15" x14ac:dyDescent="0.25"/>
  <cols>
    <col min="1" max="1" width="6.140625" style="37" customWidth="1"/>
    <col min="2" max="7" width="7.42578125" style="1" customWidth="1"/>
    <col min="8" max="8" width="5.140625" style="1" customWidth="1"/>
    <col min="9" max="9" width="8.140625" style="37" customWidth="1"/>
    <col min="10" max="10" width="8.140625" style="1" customWidth="1"/>
    <col min="11" max="11" width="7.42578125" style="1" customWidth="1"/>
    <col min="12" max="12" width="7.85546875" style="1" customWidth="1"/>
    <col min="13" max="13" width="8" style="2" customWidth="1"/>
    <col min="14" max="14" width="6.85546875" style="2" hidden="1" customWidth="1"/>
    <col min="15" max="18" width="6.85546875" style="3" hidden="1" customWidth="1"/>
    <col min="19" max="21" width="6.85546875" style="46" hidden="1" customWidth="1"/>
    <col min="22" max="28" width="6.85546875" style="72" hidden="1" customWidth="1"/>
    <col min="29" max="33" width="6.85546875" style="1" hidden="1" customWidth="1"/>
    <col min="34" max="34" width="9.140625" style="1" hidden="1" customWidth="1"/>
    <col min="35" max="36" width="10.42578125" style="1" hidden="1" customWidth="1"/>
    <col min="37" max="54" width="10.42578125" style="3" hidden="1" customWidth="1"/>
    <col min="55" max="55" width="26.85546875" style="46" hidden="1" customWidth="1"/>
    <col min="56" max="56" width="17.7109375" style="46" hidden="1" customWidth="1"/>
    <col min="57" max="57" width="28.42578125" style="46" hidden="1" customWidth="1"/>
    <col min="58" max="58" width="36.7109375" style="46" hidden="1" customWidth="1"/>
    <col min="59" max="59" width="33.7109375" style="46" hidden="1" customWidth="1"/>
    <col min="60" max="60" width="28.140625" style="46" hidden="1" customWidth="1"/>
    <col min="61" max="61" width="27.7109375" style="46" hidden="1" customWidth="1"/>
    <col min="62" max="62" width="23" style="46" hidden="1" customWidth="1"/>
    <col min="63" max="63" width="27.7109375" style="46" hidden="1" customWidth="1"/>
    <col min="64" max="64" width="28.28515625" style="46" hidden="1" customWidth="1"/>
    <col min="65" max="71" width="29.85546875" style="46" hidden="1" customWidth="1"/>
    <col min="72" max="73" width="22.7109375" style="46" hidden="1" customWidth="1"/>
    <col min="74" max="94" width="22.140625" style="1" hidden="1" customWidth="1"/>
    <col min="95" max="101" width="9.140625" style="1" customWidth="1"/>
    <col min="102" max="16384" width="9.140625" style="1"/>
  </cols>
  <sheetData>
    <row r="1" spans="1:73" ht="51" customHeight="1" thickBot="1" x14ac:dyDescent="0.3">
      <c r="A1" s="135" t="s">
        <v>84</v>
      </c>
      <c r="B1" s="136"/>
      <c r="C1" s="136"/>
      <c r="D1" s="136"/>
      <c r="E1" s="136"/>
      <c r="F1" s="136"/>
      <c r="G1" s="136"/>
      <c r="H1" s="136"/>
      <c r="I1" s="137"/>
      <c r="J1" s="137"/>
      <c r="K1" s="137"/>
      <c r="L1" s="137"/>
      <c r="M1" s="138"/>
      <c r="N1" s="111" t="s">
        <v>27</v>
      </c>
      <c r="O1" s="115" t="s">
        <v>36</v>
      </c>
      <c r="P1" s="115" t="s">
        <v>35</v>
      </c>
      <c r="Q1" s="109" t="s">
        <v>37</v>
      </c>
      <c r="R1" s="109" t="s">
        <v>87</v>
      </c>
      <c r="S1" s="109" t="s">
        <v>38</v>
      </c>
      <c r="T1" s="109" t="s">
        <v>88</v>
      </c>
      <c r="U1" s="109" t="s">
        <v>39</v>
      </c>
      <c r="V1" s="109" t="s">
        <v>44</v>
      </c>
      <c r="W1" s="109" t="s">
        <v>45</v>
      </c>
      <c r="X1" s="109" t="s">
        <v>50</v>
      </c>
      <c r="Y1" s="109" t="s">
        <v>52</v>
      </c>
      <c r="Z1" s="109" t="s">
        <v>47</v>
      </c>
      <c r="AA1" s="109" t="s">
        <v>51</v>
      </c>
      <c r="AB1" s="109" t="s">
        <v>59</v>
      </c>
      <c r="AC1" s="109" t="s">
        <v>60</v>
      </c>
      <c r="AD1" s="109" t="s">
        <v>61</v>
      </c>
      <c r="AE1" s="110" t="s">
        <v>72</v>
      </c>
      <c r="AF1" s="110"/>
      <c r="AG1" s="109" t="s">
        <v>62</v>
      </c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pans="1:73" ht="15" customHeight="1" x14ac:dyDescent="0.25">
      <c r="A2" s="1" t="s">
        <v>32</v>
      </c>
      <c r="C2" s="67" t="s">
        <v>99</v>
      </c>
      <c r="H2" s="13"/>
      <c r="I2" s="143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5"/>
      <c r="AK2" s="38"/>
      <c r="AL2" s="13"/>
      <c r="AM2" s="13"/>
      <c r="AN2" s="13"/>
      <c r="AO2" s="13"/>
      <c r="AP2" s="13"/>
      <c r="AQ2" s="13"/>
      <c r="AR2" s="13"/>
      <c r="AS2" s="13"/>
      <c r="AT2" s="38"/>
      <c r="AU2" s="38"/>
      <c r="AV2" s="13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</row>
    <row r="3" spans="1:73" ht="26.25" customHeight="1" thickBot="1" x14ac:dyDescent="0.3">
      <c r="A3" s="1" t="s">
        <v>33</v>
      </c>
      <c r="C3" s="139">
        <v>42627</v>
      </c>
      <c r="D3" s="139"/>
      <c r="H3" s="13"/>
      <c r="I3" s="146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8"/>
      <c r="AK3" s="38"/>
      <c r="AL3" s="13"/>
      <c r="AM3" s="13"/>
      <c r="AN3" s="13"/>
      <c r="AO3" s="13"/>
      <c r="AP3" s="13"/>
      <c r="AQ3" s="13"/>
      <c r="AR3" s="13"/>
      <c r="AS3" s="13"/>
      <c r="AT3" s="38"/>
      <c r="AU3" s="38"/>
      <c r="AV3" s="13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</row>
    <row r="4" spans="1:73" ht="15.75" customHeight="1" thickBot="1" x14ac:dyDescent="0.3">
      <c r="H4" s="88"/>
      <c r="I4" s="90" t="s">
        <v>76</v>
      </c>
      <c r="J4" s="91" t="s">
        <v>75</v>
      </c>
      <c r="K4" s="133" t="s">
        <v>25</v>
      </c>
      <c r="L4" s="134"/>
      <c r="M4" s="92"/>
      <c r="N4" s="93"/>
      <c r="O4" s="1"/>
      <c r="P4" s="10"/>
      <c r="AL4" s="140" t="s">
        <v>40</v>
      </c>
      <c r="AM4" s="140"/>
      <c r="AN4" s="3" t="s">
        <v>41</v>
      </c>
      <c r="AO4" s="4" t="s">
        <v>42</v>
      </c>
    </row>
    <row r="5" spans="1:73" ht="15.75" thickTop="1" x14ac:dyDescent="0.25">
      <c r="A5" s="45"/>
      <c r="B5" s="51" t="s">
        <v>36</v>
      </c>
      <c r="C5" s="57"/>
      <c r="D5" s="51" t="s">
        <v>35</v>
      </c>
      <c r="E5" s="52"/>
      <c r="F5" s="51" t="s">
        <v>62</v>
      </c>
      <c r="G5" s="52"/>
      <c r="H5" s="89" t="s">
        <v>2</v>
      </c>
      <c r="I5" s="82" t="s">
        <v>53</v>
      </c>
      <c r="J5" s="81"/>
      <c r="K5" s="39" t="str">
        <f ca="1">BE47</f>
        <v>Kuinka monta prosenttia luku 99 on luvusta 148?</v>
      </c>
      <c r="L5" s="41"/>
      <c r="M5" s="41"/>
      <c r="N5" s="42"/>
      <c r="O5" s="1"/>
      <c r="P5" s="11"/>
      <c r="AL5" s="6">
        <f>IF(OR(ISBLANK(I5),I5=0),0,1)</f>
        <v>1</v>
      </c>
      <c r="AM5" s="7">
        <f>IF(OR(ISBLANK(J5),J5=0),0,1)</f>
        <v>0</v>
      </c>
      <c r="AN5" s="3">
        <v>1</v>
      </c>
      <c r="AO5" s="4">
        <f t="shared" ref="AO5:AO32" si="0">RANK(AN5,AL$5:AL$42,1)</f>
        <v>1</v>
      </c>
      <c r="AP5" s="4">
        <f t="shared" ref="AP5:AP32" si="1">RANK(AN5,AM$5:AM$42,1)</f>
        <v>6</v>
      </c>
      <c r="AV5" s="4"/>
      <c r="AW5" s="63"/>
      <c r="AX5" s="63"/>
      <c r="AY5" s="63"/>
      <c r="AZ5" s="63"/>
      <c r="BA5" s="63"/>
      <c r="BB5" s="6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</row>
    <row r="6" spans="1:73" ht="15.75" thickBot="1" x14ac:dyDescent="0.3">
      <c r="B6" s="16" t="s">
        <v>0</v>
      </c>
      <c r="C6" s="62" t="s">
        <v>1</v>
      </c>
      <c r="D6" s="16" t="s">
        <v>0</v>
      </c>
      <c r="E6" s="62" t="s">
        <v>1</v>
      </c>
      <c r="F6" s="16" t="s">
        <v>0</v>
      </c>
      <c r="G6" s="62" t="s">
        <v>1</v>
      </c>
      <c r="H6" s="89" t="s">
        <v>3</v>
      </c>
      <c r="I6" s="83" t="s">
        <v>53</v>
      </c>
      <c r="J6" s="49"/>
      <c r="K6" s="39" t="str">
        <f ca="1">BF47</f>
        <v>148 euron tuotteesta saa 71 € alennuksen. Montako prosenttia alennus on?</v>
      </c>
      <c r="L6" s="40"/>
      <c r="M6" s="40"/>
      <c r="N6" s="44"/>
      <c r="O6" s="1"/>
      <c r="P6" s="11"/>
      <c r="AL6" s="8">
        <f t="shared" ref="AL6:AL9" si="2">IF(OR(ISBLANK(I6),I6=0),AL5,AL5+1)</f>
        <v>2</v>
      </c>
      <c r="AM6" s="9">
        <f t="shared" ref="AM6:AM9" si="3">IF(OR(ISBLANK(J6),J6=0),AM5,AM5+1)</f>
        <v>0</v>
      </c>
      <c r="AN6" s="3">
        <v>2</v>
      </c>
      <c r="AO6" s="4">
        <f t="shared" si="0"/>
        <v>2</v>
      </c>
      <c r="AP6" s="4">
        <f t="shared" si="1"/>
        <v>7</v>
      </c>
      <c r="AQ6" s="3" t="s">
        <v>63</v>
      </c>
      <c r="AR6" s="3">
        <f>COUNTA(I41:J42)</f>
        <v>0</v>
      </c>
      <c r="AV6" s="4"/>
      <c r="AW6" s="63"/>
      <c r="AX6" s="63"/>
      <c r="AY6" s="63"/>
      <c r="AZ6" s="63"/>
      <c r="BA6" s="63"/>
      <c r="BB6" s="6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</row>
    <row r="7" spans="1:73" ht="15.75" customHeight="1" x14ac:dyDescent="0.25">
      <c r="A7" s="96" t="str">
        <f>$I$4</f>
        <v>siv1&amp;2</v>
      </c>
      <c r="B7" s="53">
        <v>1</v>
      </c>
      <c r="C7" s="54">
        <v>100</v>
      </c>
      <c r="D7" s="58">
        <v>1</v>
      </c>
      <c r="E7" s="59">
        <v>200</v>
      </c>
      <c r="F7" s="58">
        <v>1</v>
      </c>
      <c r="G7" s="59">
        <v>100</v>
      </c>
      <c r="H7" s="89" t="s">
        <v>4</v>
      </c>
      <c r="I7" s="83" t="s">
        <v>53</v>
      </c>
      <c r="J7" s="49"/>
      <c r="K7" s="39" t="str">
        <f ca="1">BG47</f>
        <v>148 euron tuotteen uusi hinta on 77 €. Montako prosenttia alennus on?</v>
      </c>
      <c r="L7" s="40"/>
      <c r="M7" s="40"/>
      <c r="N7" s="44"/>
      <c r="O7" s="1"/>
      <c r="P7" s="11"/>
      <c r="AL7" s="8">
        <f t="shared" si="2"/>
        <v>3</v>
      </c>
      <c r="AM7" s="9">
        <f t="shared" si="3"/>
        <v>0</v>
      </c>
      <c r="AN7" s="3">
        <v>3</v>
      </c>
      <c r="AO7" s="4">
        <f t="shared" si="0"/>
        <v>3</v>
      </c>
      <c r="AP7" s="4">
        <f t="shared" si="1"/>
        <v>8</v>
      </c>
      <c r="AQ7" s="3" t="s">
        <v>64</v>
      </c>
      <c r="AR7" s="3">
        <f>COUNTA(I31:J40)</f>
        <v>0</v>
      </c>
      <c r="AV7" s="4"/>
      <c r="AW7" s="63"/>
      <c r="AX7" s="63"/>
      <c r="AY7" s="63"/>
      <c r="AZ7" s="63"/>
      <c r="BA7" s="63"/>
      <c r="BB7" s="6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</row>
    <row r="8" spans="1:73" ht="15.75" thickBot="1" x14ac:dyDescent="0.3">
      <c r="A8" s="97" t="str">
        <f>$J$4</f>
        <v>siv3&amp;4</v>
      </c>
      <c r="B8" s="55">
        <v>1</v>
      </c>
      <c r="C8" s="56">
        <v>100</v>
      </c>
      <c r="D8" s="60">
        <v>1</v>
      </c>
      <c r="E8" s="61">
        <v>200</v>
      </c>
      <c r="F8" s="60">
        <v>1</v>
      </c>
      <c r="G8" s="61">
        <v>200</v>
      </c>
      <c r="H8" s="89" t="s">
        <v>5</v>
      </c>
      <c r="I8" s="84" t="s">
        <v>53</v>
      </c>
      <c r="J8" s="50"/>
      <c r="K8" s="39" t="str">
        <f ca="1">BH47</f>
        <v>148 euron tuotteen hinta nousee 93 €. Montako prosenttia hinta nousee?</v>
      </c>
      <c r="L8" s="40"/>
      <c r="M8" s="40"/>
      <c r="N8" s="44"/>
      <c r="O8" s="1"/>
      <c r="P8" s="12"/>
      <c r="AL8" s="8">
        <f t="shared" si="2"/>
        <v>4</v>
      </c>
      <c r="AM8" s="9">
        <f t="shared" si="3"/>
        <v>0</v>
      </c>
      <c r="AN8" s="3">
        <v>4</v>
      </c>
      <c r="AO8" s="4">
        <f t="shared" si="0"/>
        <v>4</v>
      </c>
      <c r="AP8" s="4">
        <f t="shared" si="1"/>
        <v>9</v>
      </c>
      <c r="AQ8" s="3" t="s">
        <v>65</v>
      </c>
      <c r="AR8" s="3">
        <f>AL26-AL22+AM26-AM22</f>
        <v>0</v>
      </c>
      <c r="AV8" s="4"/>
      <c r="AW8" s="63"/>
      <c r="AX8" s="63"/>
      <c r="AY8" s="63"/>
      <c r="AZ8" s="63"/>
      <c r="BA8" s="63"/>
      <c r="BB8" s="6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</row>
    <row r="9" spans="1:73" ht="15.75" thickBot="1" x14ac:dyDescent="0.3">
      <c r="A9" s="98"/>
      <c r="B9" s="14"/>
      <c r="C9" s="15"/>
      <c r="D9"/>
      <c r="E9"/>
      <c r="F9"/>
      <c r="G9"/>
      <c r="H9" s="89" t="s">
        <v>6</v>
      </c>
      <c r="I9" s="112" t="s">
        <v>53</v>
      </c>
      <c r="J9" s="77"/>
      <c r="K9" s="80" t="str">
        <f ca="1">BI47</f>
        <v>148 euron tuotteen uusi hinta on 241 €. Montako prosenttia hinta nousee?</v>
      </c>
      <c r="L9" s="78"/>
      <c r="M9" s="78"/>
      <c r="N9" s="79"/>
      <c r="O9" s="1"/>
      <c r="P9" s="12"/>
      <c r="AL9" s="8">
        <f t="shared" si="2"/>
        <v>5</v>
      </c>
      <c r="AM9" s="9">
        <f t="shared" si="3"/>
        <v>0</v>
      </c>
      <c r="AN9" s="3">
        <v>5</v>
      </c>
      <c r="AO9" s="4">
        <f t="shared" si="0"/>
        <v>5</v>
      </c>
      <c r="AP9" s="4" t="e">
        <f t="shared" si="1"/>
        <v>#N/A</v>
      </c>
      <c r="AQ9" s="3" t="s">
        <v>66</v>
      </c>
      <c r="AR9" s="3">
        <f>COUNTA(I20:J21)</f>
        <v>0</v>
      </c>
      <c r="AV9" s="4"/>
      <c r="AW9" s="63"/>
      <c r="AX9" s="63"/>
      <c r="AY9" s="63"/>
      <c r="AZ9" s="63"/>
      <c r="BA9" s="63"/>
      <c r="BB9" s="6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</row>
    <row r="10" spans="1:73" ht="15.75" thickTop="1" x14ac:dyDescent="0.25">
      <c r="A10" s="99"/>
      <c r="B10" s="51" t="s">
        <v>37</v>
      </c>
      <c r="C10" s="52"/>
      <c r="D10" s="51" t="s">
        <v>38</v>
      </c>
      <c r="E10" s="57"/>
      <c r="F10" s="51" t="s">
        <v>39</v>
      </c>
      <c r="G10" s="52"/>
      <c r="H10" s="89" t="s">
        <v>7</v>
      </c>
      <c r="I10" s="113"/>
      <c r="J10" s="114" t="s">
        <v>53</v>
      </c>
      <c r="K10" s="1" t="str">
        <f ca="1">BJ47</f>
        <v>Kuinka paljon on 67 % luvusta 148?</v>
      </c>
      <c r="L10" s="41"/>
      <c r="M10" s="41"/>
      <c r="N10" s="42"/>
      <c r="O10" s="1"/>
      <c r="P10" s="12"/>
      <c r="AL10" s="8">
        <f t="shared" ref="AL10:AL32" si="4">IF(OR(ISBLANK(I10),I10=0),AL9,AL9+1)</f>
        <v>5</v>
      </c>
      <c r="AM10" s="9">
        <f t="shared" ref="AM10:AM32" si="5">IF(OR(ISBLANK(J10),J10=0),AM9,AM9+1)</f>
        <v>1</v>
      </c>
      <c r="AN10" s="3">
        <v>6</v>
      </c>
      <c r="AO10" s="4" t="e">
        <f t="shared" si="0"/>
        <v>#N/A</v>
      </c>
      <c r="AP10" s="4" t="e">
        <f t="shared" si="1"/>
        <v>#N/A</v>
      </c>
      <c r="AQ10" s="3" t="s">
        <v>67</v>
      </c>
      <c r="AR10" s="3">
        <f>COUNTA(I18:J19)</f>
        <v>0</v>
      </c>
      <c r="AV10" s="4"/>
      <c r="AW10" s="63"/>
      <c r="AX10" s="63"/>
      <c r="AY10" s="63"/>
      <c r="AZ10" s="63"/>
      <c r="BA10" s="63"/>
      <c r="BB10" s="6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</row>
    <row r="11" spans="1:73" ht="15.75" thickBot="1" x14ac:dyDescent="0.3">
      <c r="A11" s="29"/>
      <c r="B11" s="16" t="s">
        <v>0</v>
      </c>
      <c r="C11" s="62" t="s">
        <v>1</v>
      </c>
      <c r="D11" s="16" t="s">
        <v>0</v>
      </c>
      <c r="E11" s="62" t="s">
        <v>1</v>
      </c>
      <c r="F11" s="16" t="s">
        <v>0</v>
      </c>
      <c r="G11" s="62" t="s">
        <v>1</v>
      </c>
      <c r="H11" s="89" t="s">
        <v>8</v>
      </c>
      <c r="I11" s="84"/>
      <c r="J11" s="50" t="s">
        <v>53</v>
      </c>
      <c r="K11" s="39" t="str">
        <f ca="1">BK47</f>
        <v>148 euron tuotteesta saa 48 % alennuksen. Paljonko on alennus?</v>
      </c>
      <c r="L11" s="40"/>
      <c r="M11" s="40"/>
      <c r="N11" s="44"/>
      <c r="O11" s="1"/>
      <c r="P11" s="12"/>
      <c r="Z11" s="47"/>
      <c r="AL11" s="8">
        <f t="shared" si="4"/>
        <v>5</v>
      </c>
      <c r="AM11" s="9">
        <f t="shared" si="5"/>
        <v>2</v>
      </c>
      <c r="AN11" s="3">
        <v>7</v>
      </c>
      <c r="AO11" s="4" t="e">
        <f t="shared" si="0"/>
        <v>#N/A</v>
      </c>
      <c r="AP11" s="4" t="e">
        <f t="shared" si="1"/>
        <v>#N/A</v>
      </c>
      <c r="AQ11" s="3" t="s">
        <v>68</v>
      </c>
      <c r="AR11" s="3">
        <f>COUNTA(I8:J9,I13:J13,I14:J15,I17:J17,I24:J24,I26:J26)</f>
        <v>3</v>
      </c>
      <c r="AV11" s="4"/>
      <c r="AW11" s="63"/>
      <c r="AX11" s="63"/>
      <c r="AY11" s="63"/>
      <c r="AZ11" s="63"/>
      <c r="BA11" s="63"/>
      <c r="BB11" s="6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</row>
    <row r="12" spans="1:73" x14ac:dyDescent="0.25">
      <c r="A12" s="96" t="str">
        <f>$I$4</f>
        <v>siv1&amp;2</v>
      </c>
      <c r="B12" s="53">
        <v>1</v>
      </c>
      <c r="C12" s="54">
        <v>60</v>
      </c>
      <c r="D12" s="53">
        <v>1</v>
      </c>
      <c r="E12" s="54">
        <v>100</v>
      </c>
      <c r="F12" s="58">
        <v>10</v>
      </c>
      <c r="G12" s="59">
        <v>80</v>
      </c>
      <c r="H12" s="89" t="s">
        <v>9</v>
      </c>
      <c r="I12" s="84"/>
      <c r="J12" s="50" t="s">
        <v>53</v>
      </c>
      <c r="K12" s="39" t="str">
        <f ca="1">BL47</f>
        <v>148 euron tuotteesta saa 48 % alennuksen. Paljonko on uusi hinta?</v>
      </c>
      <c r="L12" s="40"/>
      <c r="M12" s="40"/>
      <c r="N12" s="44"/>
      <c r="O12" s="1"/>
      <c r="P12" s="12"/>
      <c r="Q12" s="1"/>
      <c r="R12" s="1"/>
      <c r="S12" s="72"/>
      <c r="T12" s="72"/>
      <c r="U12" s="72"/>
      <c r="AK12" s="1"/>
      <c r="AL12" s="8">
        <f t="shared" si="4"/>
        <v>5</v>
      </c>
      <c r="AM12" s="9">
        <f t="shared" si="5"/>
        <v>3</v>
      </c>
      <c r="AN12" s="3">
        <v>8</v>
      </c>
      <c r="AO12" s="4" t="e">
        <f t="shared" si="0"/>
        <v>#N/A</v>
      </c>
      <c r="AP12" s="4" t="e">
        <f t="shared" si="1"/>
        <v>#N/A</v>
      </c>
      <c r="AQ12" s="1" t="s">
        <v>69</v>
      </c>
      <c r="AR12" s="94">
        <f>COUNTA(I6:J7,I11:J12,I14:J16,I23:J23,I25:J25)</f>
        <v>4</v>
      </c>
      <c r="AS12" s="1"/>
      <c r="AT12" s="1"/>
      <c r="AU12" s="1"/>
      <c r="AV12" s="4"/>
      <c r="AW12" s="63"/>
      <c r="AX12" s="63"/>
      <c r="AY12" s="63"/>
      <c r="AZ12" s="63"/>
      <c r="BA12" s="63"/>
      <c r="BB12" s="6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</row>
    <row r="13" spans="1:73" ht="15.75" thickBot="1" x14ac:dyDescent="0.3">
      <c r="A13" s="97" t="str">
        <f>$J$4</f>
        <v>siv3&amp;4</v>
      </c>
      <c r="B13" s="55">
        <v>1</v>
      </c>
      <c r="C13" s="56">
        <v>60</v>
      </c>
      <c r="D13" s="55">
        <v>1</v>
      </c>
      <c r="E13" s="56">
        <v>100</v>
      </c>
      <c r="F13" s="60">
        <v>10</v>
      </c>
      <c r="G13" s="61">
        <v>80</v>
      </c>
      <c r="H13" s="89" t="s">
        <v>10</v>
      </c>
      <c r="I13" s="112"/>
      <c r="J13" s="77" t="s">
        <v>53</v>
      </c>
      <c r="K13" s="80" t="str">
        <f ca="1">BM47</f>
        <v>148 euron tuotteen hinta nousee 63 %. Paljonko on uusi hinta?</v>
      </c>
      <c r="L13" s="78"/>
      <c r="M13" s="78"/>
      <c r="N13" s="79"/>
      <c r="O13" s="1"/>
      <c r="P13" s="12"/>
      <c r="Q13" s="1"/>
      <c r="R13" s="1"/>
      <c r="S13" s="72"/>
      <c r="T13" s="72"/>
      <c r="U13" s="72"/>
      <c r="AK13" s="1"/>
      <c r="AL13" s="8">
        <f t="shared" si="4"/>
        <v>5</v>
      </c>
      <c r="AM13" s="9">
        <f t="shared" si="5"/>
        <v>4</v>
      </c>
      <c r="AN13" s="3">
        <v>9</v>
      </c>
      <c r="AO13" s="4" t="e">
        <f t="shared" si="0"/>
        <v>#N/A</v>
      </c>
      <c r="AP13" s="4" t="e">
        <f t="shared" si="1"/>
        <v>#N/A</v>
      </c>
      <c r="AQ13" s="1"/>
      <c r="AR13" s="1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</row>
    <row r="14" spans="1:73" ht="15.75" thickBot="1" x14ac:dyDescent="0.3">
      <c r="A14" s="98"/>
      <c r="B14" s="64"/>
      <c r="C14" s="64"/>
      <c r="D14" s="64"/>
      <c r="E14" s="64"/>
      <c r="F14" s="65"/>
      <c r="G14" s="66"/>
      <c r="H14" s="89" t="s">
        <v>11</v>
      </c>
      <c r="I14" s="86"/>
      <c r="J14" s="75"/>
      <c r="K14" s="68" t="str">
        <f ca="1">BN47</f>
        <v>148 euron tuotteesta saa 48 % alennuksen. Jonkun ajan kuluttua hinta nousee 63 %. Kuinka monta prosenttia hinnan muutos oli kaiken kaikkiaan?</v>
      </c>
      <c r="L14" s="68"/>
      <c r="M14" s="68"/>
      <c r="N14" s="69"/>
      <c r="P14" s="12"/>
      <c r="Q14" s="1"/>
      <c r="R14" s="1"/>
      <c r="S14" s="72"/>
      <c r="T14" s="72"/>
      <c r="U14" s="72"/>
      <c r="AK14" s="1"/>
      <c r="AL14" s="8">
        <f t="shared" si="4"/>
        <v>5</v>
      </c>
      <c r="AM14" s="9">
        <f t="shared" si="5"/>
        <v>4</v>
      </c>
      <c r="AN14" s="3">
        <v>10</v>
      </c>
      <c r="AO14" s="4" t="e">
        <f t="shared" si="0"/>
        <v>#N/A</v>
      </c>
      <c r="AP14" s="4" t="e">
        <f t="shared" si="1"/>
        <v>#N/A</v>
      </c>
      <c r="AQ14" s="1"/>
      <c r="AR14" s="1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</row>
    <row r="15" spans="1:73" x14ac:dyDescent="0.25">
      <c r="A15" s="99"/>
      <c r="B15" s="51" t="s">
        <v>43</v>
      </c>
      <c r="C15" s="52"/>
      <c r="F15" s="51" t="s">
        <v>49</v>
      </c>
      <c r="G15" s="52"/>
      <c r="H15" s="89" t="s">
        <v>12</v>
      </c>
      <c r="I15" s="87"/>
      <c r="J15" s="70"/>
      <c r="K15" s="43" t="str">
        <f ca="1">BO47</f>
        <v>148 euron tuotteen hinta nousee 63 %.Jonkun ajan kuluttua hinta laskee 48 %. Kuinka monta prosenttia hinnan muutos oli kaiken kaikkiaan?</v>
      </c>
      <c r="L15" s="43"/>
      <c r="M15" s="43"/>
      <c r="N15" s="71"/>
      <c r="P15" s="12"/>
      <c r="Q15" s="1"/>
      <c r="R15" s="1"/>
      <c r="S15" s="72"/>
      <c r="T15" s="72"/>
      <c r="U15" s="72"/>
      <c r="AK15" s="1"/>
      <c r="AL15" s="8">
        <f t="shared" si="4"/>
        <v>5</v>
      </c>
      <c r="AM15" s="9">
        <f t="shared" si="5"/>
        <v>4</v>
      </c>
      <c r="AN15" s="3">
        <v>11</v>
      </c>
      <c r="AO15" s="4" t="e">
        <f t="shared" si="0"/>
        <v>#N/A</v>
      </c>
      <c r="AP15" s="4" t="e">
        <f t="shared" si="1"/>
        <v>#N/A</v>
      </c>
      <c r="AQ15" s="1"/>
      <c r="AR15" s="1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</row>
    <row r="16" spans="1:73" ht="15.75" thickBot="1" x14ac:dyDescent="0.3">
      <c r="A16" s="29"/>
      <c r="B16" s="16" t="s">
        <v>0</v>
      </c>
      <c r="C16" s="62" t="s">
        <v>1</v>
      </c>
      <c r="F16" s="16" t="s">
        <v>0</v>
      </c>
      <c r="G16" s="62" t="s">
        <v>1</v>
      </c>
      <c r="H16" s="89" t="s">
        <v>13</v>
      </c>
      <c r="I16" s="87"/>
      <c r="J16" s="70"/>
      <c r="K16" s="43" t="str">
        <f ca="1">BP47</f>
        <v>148 euron tuotteesta saa 48 % alennuksen. Jonkun ajan kuluttua hinta laskee vielä 33 %. Kuinka monta prosenttia hinnan lasku oli kaiken kaikkiaan?</v>
      </c>
      <c r="L16" s="43"/>
      <c r="M16" s="43"/>
      <c r="N16" s="71"/>
      <c r="O16" s="1"/>
      <c r="P16" s="12"/>
      <c r="Q16" s="1"/>
      <c r="R16" s="1"/>
      <c r="S16" s="72"/>
      <c r="T16" s="72"/>
      <c r="U16" s="72"/>
      <c r="AK16" s="1"/>
      <c r="AL16" s="8">
        <f t="shared" si="4"/>
        <v>5</v>
      </c>
      <c r="AM16" s="9">
        <f t="shared" si="5"/>
        <v>4</v>
      </c>
      <c r="AN16" s="3">
        <v>12</v>
      </c>
      <c r="AO16" s="4" t="e">
        <f t="shared" si="0"/>
        <v>#N/A</v>
      </c>
      <c r="AP16" s="4" t="e">
        <f t="shared" si="1"/>
        <v>#N/A</v>
      </c>
      <c r="AQ16" s="1"/>
      <c r="AR16" s="1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</row>
    <row r="17" spans="1:73" ht="15.75" thickBot="1" x14ac:dyDescent="0.3">
      <c r="A17" s="96" t="str">
        <f>$I$4</f>
        <v>siv1&amp;2</v>
      </c>
      <c r="B17" s="53">
        <v>1</v>
      </c>
      <c r="C17" s="54">
        <v>100</v>
      </c>
      <c r="F17" s="53">
        <v>1500</v>
      </c>
      <c r="G17" s="54">
        <v>4000</v>
      </c>
      <c r="H17" s="89" t="s">
        <v>14</v>
      </c>
      <c r="I17" s="112"/>
      <c r="J17" s="77"/>
      <c r="K17" s="80" t="str">
        <f ca="1">BQ47</f>
        <v>148 euron tuotteen hinta nousee 63 %.Jonkun ajan kuluttua hinta nousee vielä 14 %. Kuinka monta prosenttia hinnan nousu oli kaiken kaikkiaan?</v>
      </c>
      <c r="L17" s="78"/>
      <c r="M17" s="78"/>
      <c r="N17" s="79"/>
      <c r="O17" s="1"/>
      <c r="P17" s="12"/>
      <c r="Q17" s="1"/>
      <c r="R17" s="1"/>
      <c r="S17" s="72"/>
      <c r="T17" s="72"/>
      <c r="U17" s="72"/>
      <c r="AK17" s="1"/>
      <c r="AL17" s="8">
        <f t="shared" si="4"/>
        <v>5</v>
      </c>
      <c r="AM17" s="9">
        <f t="shared" si="5"/>
        <v>4</v>
      </c>
      <c r="AN17" s="3">
        <v>13</v>
      </c>
      <c r="AO17" s="4" t="e">
        <f t="shared" si="0"/>
        <v>#N/A</v>
      </c>
      <c r="AP17" s="4" t="e">
        <f t="shared" si="1"/>
        <v>#N/A</v>
      </c>
      <c r="AQ17" s="1"/>
      <c r="AR17" s="1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</row>
    <row r="18" spans="1:73" ht="16.5" thickTop="1" thickBot="1" x14ac:dyDescent="0.3">
      <c r="A18" s="97" t="str">
        <f>$J$4</f>
        <v>siv3&amp;4</v>
      </c>
      <c r="B18" s="55">
        <v>1</v>
      </c>
      <c r="C18" s="56">
        <v>100</v>
      </c>
      <c r="F18" s="55">
        <v>1500</v>
      </c>
      <c r="G18" s="56">
        <v>4000</v>
      </c>
      <c r="H18" s="89" t="s">
        <v>15</v>
      </c>
      <c r="I18" s="86"/>
      <c r="J18" s="75"/>
      <c r="K18" s="74" t="str">
        <f ca="1">BR47</f>
        <v>Kuinka monta prosenttia luku 253 on suurempi kuin 148?</v>
      </c>
      <c r="L18" s="41"/>
      <c r="M18" s="68"/>
      <c r="N18" s="42"/>
      <c r="O18" s="1"/>
      <c r="P18" s="12"/>
      <c r="Q18" s="1"/>
      <c r="R18" s="1"/>
      <c r="S18" s="72"/>
      <c r="T18" s="72"/>
      <c r="U18" s="72"/>
      <c r="AK18" s="1"/>
      <c r="AL18" s="8">
        <f t="shared" si="4"/>
        <v>5</v>
      </c>
      <c r="AM18" s="9">
        <f t="shared" si="5"/>
        <v>4</v>
      </c>
      <c r="AN18" s="3">
        <v>14</v>
      </c>
      <c r="AO18" s="4" t="e">
        <f t="shared" si="0"/>
        <v>#N/A</v>
      </c>
      <c r="AP18" s="4" t="e">
        <f t="shared" si="1"/>
        <v>#N/A</v>
      </c>
      <c r="AQ18" s="1"/>
      <c r="AR18" s="1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</row>
    <row r="19" spans="1:73" ht="15.75" thickBot="1" x14ac:dyDescent="0.3">
      <c r="A19" s="98"/>
      <c r="B19"/>
      <c r="C19"/>
      <c r="D19"/>
      <c r="E19"/>
      <c r="F19"/>
      <c r="G19"/>
      <c r="H19" s="89" t="s">
        <v>16</v>
      </c>
      <c r="I19" s="112"/>
      <c r="J19" s="77"/>
      <c r="K19" s="80" t="str">
        <f ca="1">BS47</f>
        <v>Kuinka monta prosenttia luku 43 on pienempi kuin 148?</v>
      </c>
      <c r="L19" s="78"/>
      <c r="M19" s="78"/>
      <c r="N19" s="79"/>
      <c r="O19" s="1"/>
      <c r="P19" s="12"/>
      <c r="Q19" s="1"/>
      <c r="R19" s="1"/>
      <c r="S19" s="72"/>
      <c r="T19" s="72"/>
      <c r="U19" s="72"/>
      <c r="AK19" s="1"/>
      <c r="AL19" s="8">
        <f t="shared" si="4"/>
        <v>5</v>
      </c>
      <c r="AM19" s="9">
        <f t="shared" si="5"/>
        <v>4</v>
      </c>
      <c r="AN19" s="3">
        <v>15</v>
      </c>
      <c r="AO19" s="4" t="e">
        <f t="shared" si="0"/>
        <v>#N/A</v>
      </c>
      <c r="AP19" s="4" t="e">
        <f t="shared" si="1"/>
        <v>#N/A</v>
      </c>
      <c r="AQ19" s="1"/>
      <c r="AR19" s="1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</row>
    <row r="20" spans="1:73" ht="15.75" thickTop="1" x14ac:dyDescent="0.25">
      <c r="A20" s="99"/>
      <c r="B20" s="51" t="s">
        <v>52</v>
      </c>
      <c r="C20" s="52"/>
      <c r="D20" s="51" t="s">
        <v>47</v>
      </c>
      <c r="E20" s="57"/>
      <c r="F20" s="76" t="s">
        <v>48</v>
      </c>
      <c r="G20" s="52"/>
      <c r="H20" s="89" t="s">
        <v>17</v>
      </c>
      <c r="I20" s="86"/>
      <c r="J20" s="75"/>
      <c r="K20" s="74" t="str">
        <f ca="1">BT47</f>
        <v>Prosenttiluku A on aluksi 7 %. Myöhemmin se on 29 %. Kuinka monta prosenttiyksikköä muutos on?</v>
      </c>
      <c r="L20" s="41"/>
      <c r="M20" s="68"/>
      <c r="N20" s="42"/>
      <c r="O20" s="1"/>
      <c r="P20" s="12"/>
      <c r="Q20" s="1"/>
      <c r="R20" s="1"/>
      <c r="S20" s="72"/>
      <c r="T20" s="72"/>
      <c r="U20" s="72"/>
      <c r="AK20" s="1"/>
      <c r="AL20" s="8">
        <f t="shared" si="4"/>
        <v>5</v>
      </c>
      <c r="AM20" s="9">
        <f t="shared" si="5"/>
        <v>4</v>
      </c>
      <c r="AN20" s="3">
        <v>16</v>
      </c>
      <c r="AO20" s="4" t="e">
        <f t="shared" si="0"/>
        <v>#N/A</v>
      </c>
      <c r="AP20" s="4" t="e">
        <f t="shared" si="1"/>
        <v>#N/A</v>
      </c>
      <c r="AQ20" s="1"/>
      <c r="AR20" s="1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</row>
    <row r="21" spans="1:73" ht="15.75" thickBot="1" x14ac:dyDescent="0.3">
      <c r="A21" s="29"/>
      <c r="B21" s="16" t="s">
        <v>0</v>
      </c>
      <c r="C21" s="62" t="s">
        <v>1</v>
      </c>
      <c r="D21" s="16" t="s">
        <v>0</v>
      </c>
      <c r="E21" s="62" t="s">
        <v>1</v>
      </c>
      <c r="F21" s="16" t="s">
        <v>0</v>
      </c>
      <c r="G21" s="62" t="s">
        <v>1</v>
      </c>
      <c r="H21" s="89" t="s">
        <v>18</v>
      </c>
      <c r="I21" s="85"/>
      <c r="J21" s="77"/>
      <c r="K21" s="78" t="str">
        <f ca="1">BU47</f>
        <v>Herra X:n kannatus edellisissä vaaleissa oli 7 %. Nyt se on 29 %. Kuinka monta prosenttiyksikköä muutos on?</v>
      </c>
      <c r="L21" s="78"/>
      <c r="M21" s="78"/>
      <c r="N21" s="79"/>
      <c r="O21" s="1"/>
      <c r="P21" s="12"/>
      <c r="Q21" s="1"/>
      <c r="R21" s="1"/>
      <c r="S21" s="72"/>
      <c r="T21" s="72"/>
      <c r="U21" s="72"/>
      <c r="AK21" s="1"/>
      <c r="AL21" s="8">
        <f t="shared" si="4"/>
        <v>5</v>
      </c>
      <c r="AM21" s="9">
        <f t="shared" si="5"/>
        <v>4</v>
      </c>
      <c r="AN21" s="3">
        <v>17</v>
      </c>
      <c r="AO21" s="4" t="e">
        <f t="shared" si="0"/>
        <v>#N/A</v>
      </c>
      <c r="AP21" s="4" t="e">
        <f t="shared" si="1"/>
        <v>#N/A</v>
      </c>
      <c r="AQ21" s="1"/>
      <c r="AR21" s="1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</row>
    <row r="22" spans="1:73" x14ac:dyDescent="0.25">
      <c r="A22" s="96" t="str">
        <f>$I$4</f>
        <v>siv1&amp;2</v>
      </c>
      <c r="B22" s="53">
        <v>1500</v>
      </c>
      <c r="C22" s="54">
        <v>3000</v>
      </c>
      <c r="D22" s="53">
        <v>15</v>
      </c>
      <c r="E22" s="54">
        <v>30</v>
      </c>
      <c r="F22" s="58">
        <v>15</v>
      </c>
      <c r="G22" s="59">
        <v>25</v>
      </c>
      <c r="H22" s="89" t="s">
        <v>19</v>
      </c>
      <c r="I22" s="86"/>
      <c r="J22" s="75"/>
      <c r="K22" s="68" t="str">
        <f ca="1">BV47</f>
        <v>67 prosenttia eräästä luvusta on 148, mikä on tämä luku?</v>
      </c>
      <c r="L22" s="68"/>
      <c r="M22" s="68"/>
      <c r="N22" s="69"/>
      <c r="O22" s="1"/>
      <c r="P22" s="12"/>
      <c r="Q22" s="1"/>
      <c r="R22" s="1"/>
      <c r="S22" s="72"/>
      <c r="T22" s="72"/>
      <c r="U22" s="72"/>
      <c r="AK22" s="1"/>
      <c r="AL22" s="8">
        <f t="shared" si="4"/>
        <v>5</v>
      </c>
      <c r="AM22" s="9">
        <f t="shared" si="5"/>
        <v>4</v>
      </c>
      <c r="AN22" s="3">
        <v>18</v>
      </c>
      <c r="AO22" s="4" t="e">
        <f t="shared" si="0"/>
        <v>#N/A</v>
      </c>
      <c r="AP22" s="4" t="e">
        <f t="shared" si="1"/>
        <v>#N/A</v>
      </c>
      <c r="AQ22" s="1"/>
      <c r="AR22" s="1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</row>
    <row r="23" spans="1:73" ht="15.75" thickBot="1" x14ac:dyDescent="0.3">
      <c r="A23" s="97" t="str">
        <f>$J$4</f>
        <v>siv3&amp;4</v>
      </c>
      <c r="B23" s="55">
        <v>1500</v>
      </c>
      <c r="C23" s="56">
        <v>3000</v>
      </c>
      <c r="D23" s="55">
        <v>15</v>
      </c>
      <c r="E23" s="56">
        <v>30</v>
      </c>
      <c r="F23" s="60">
        <v>15</v>
      </c>
      <c r="G23" s="61">
        <v>25</v>
      </c>
      <c r="H23" s="89" t="s">
        <v>20</v>
      </c>
      <c r="I23" s="87"/>
      <c r="J23" s="70"/>
      <c r="K23" s="43" t="str">
        <f ca="1">BW47</f>
        <v>Tuotteesta saadaan 48 % alennus. Alennus on 71,04 €. Mikä on alkuperäinen hinta?</v>
      </c>
      <c r="L23" s="43"/>
      <c r="M23" s="43"/>
      <c r="N23" s="71"/>
      <c r="O23" s="1"/>
      <c r="P23" s="12"/>
      <c r="Q23" s="1"/>
      <c r="R23" s="1"/>
      <c r="S23" s="72"/>
      <c r="T23" s="72"/>
      <c r="U23" s="72"/>
      <c r="AK23" s="1"/>
      <c r="AL23" s="8">
        <f t="shared" si="4"/>
        <v>5</v>
      </c>
      <c r="AM23" s="9">
        <f t="shared" si="5"/>
        <v>4</v>
      </c>
      <c r="AN23" s="3">
        <v>19</v>
      </c>
      <c r="AO23" s="4" t="e">
        <f t="shared" si="0"/>
        <v>#N/A</v>
      </c>
      <c r="AP23" s="4" t="e">
        <f t="shared" si="1"/>
        <v>#N/A</v>
      </c>
      <c r="AQ23" s="1"/>
      <c r="AR23" s="1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</row>
    <row r="24" spans="1:73" ht="15.75" thickBot="1" x14ac:dyDescent="0.3">
      <c r="A24" s="100"/>
      <c r="B24"/>
      <c r="C24"/>
      <c r="D24"/>
      <c r="E24"/>
      <c r="F24"/>
      <c r="G24"/>
      <c r="H24" s="89" t="s">
        <v>46</v>
      </c>
      <c r="I24" s="87"/>
      <c r="J24" s="70"/>
      <c r="K24" s="43" t="str">
        <f ca="1">BX47</f>
        <v>Tuotteen hinta nousee 63 %. Hinnannousu on 93,24 €. Mikä on alkuperäinen hinta?</v>
      </c>
      <c r="L24" s="43"/>
      <c r="M24" s="43"/>
      <c r="N24" s="71"/>
      <c r="O24" s="1"/>
      <c r="P24" s="12"/>
      <c r="Q24" s="1"/>
      <c r="R24" s="1"/>
      <c r="S24" s="72"/>
      <c r="T24" s="72"/>
      <c r="U24" s="72"/>
      <c r="AK24" s="1"/>
      <c r="AL24" s="8">
        <f t="shared" si="4"/>
        <v>5</v>
      </c>
      <c r="AM24" s="9">
        <f t="shared" si="5"/>
        <v>4</v>
      </c>
      <c r="AN24" s="3">
        <v>20</v>
      </c>
      <c r="AO24" s="4" t="e">
        <f t="shared" si="0"/>
        <v>#N/A</v>
      </c>
      <c r="AP24" s="4" t="e">
        <f t="shared" si="1"/>
        <v>#N/A</v>
      </c>
      <c r="AQ24" s="1"/>
      <c r="AR24" s="1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</row>
    <row r="25" spans="1:73" x14ac:dyDescent="0.25">
      <c r="A25" s="99"/>
      <c r="B25" s="51" t="s">
        <v>59</v>
      </c>
      <c r="C25" s="52"/>
      <c r="D25" s="76" t="s">
        <v>61</v>
      </c>
      <c r="E25" s="52"/>
      <c r="H25" s="89" t="s">
        <v>54</v>
      </c>
      <c r="I25" s="84"/>
      <c r="J25" s="50"/>
      <c r="K25" s="43" t="str">
        <f ca="1">BY47</f>
        <v>Tuotteesta saadaan 48 % alennus. Hinta alennuksen jälkeen on 76,96 €. Mikä on alkuperäinen hinta?</v>
      </c>
      <c r="L25" s="43"/>
      <c r="M25" s="43"/>
      <c r="N25" s="71"/>
      <c r="O25" s="1"/>
      <c r="P25" s="12"/>
      <c r="Q25" s="1"/>
      <c r="R25" s="1"/>
      <c r="S25" s="72"/>
      <c r="T25" s="72"/>
      <c r="U25" s="72"/>
      <c r="AK25" s="1"/>
      <c r="AL25" s="8">
        <f t="shared" si="4"/>
        <v>5</v>
      </c>
      <c r="AM25" s="9">
        <f t="shared" si="5"/>
        <v>4</v>
      </c>
      <c r="AN25" s="3">
        <v>21</v>
      </c>
      <c r="AO25" s="4" t="e">
        <f t="shared" si="0"/>
        <v>#N/A</v>
      </c>
      <c r="AP25" s="4" t="e">
        <f t="shared" si="1"/>
        <v>#N/A</v>
      </c>
      <c r="AQ25" s="1"/>
      <c r="AR25" s="1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</row>
    <row r="26" spans="1:73" ht="15.75" thickBot="1" x14ac:dyDescent="0.3">
      <c r="A26" s="29"/>
      <c r="B26" s="16" t="s">
        <v>0</v>
      </c>
      <c r="C26" s="62" t="s">
        <v>1</v>
      </c>
      <c r="D26" s="16" t="s">
        <v>0</v>
      </c>
      <c r="E26" s="62" t="s">
        <v>1</v>
      </c>
      <c r="H26" s="89" t="s">
        <v>55</v>
      </c>
      <c r="I26" s="112"/>
      <c r="J26" s="77"/>
      <c r="K26" s="78" t="str">
        <f ca="1">BZ47</f>
        <v>Tuotteen hinta nousee 63 %. Uusi hinta on 241,24 €. Mikä on alkuperäinen hinta?</v>
      </c>
      <c r="L26" s="78"/>
      <c r="M26" s="78"/>
      <c r="N26" s="79"/>
      <c r="O26" s="1"/>
      <c r="P26" s="12"/>
      <c r="Q26" s="1"/>
      <c r="R26" s="1"/>
      <c r="S26" s="72"/>
      <c r="T26" s="72"/>
      <c r="U26" s="72"/>
      <c r="AK26" s="1"/>
      <c r="AL26" s="8">
        <f t="shared" si="4"/>
        <v>5</v>
      </c>
      <c r="AM26" s="9">
        <f t="shared" si="5"/>
        <v>4</v>
      </c>
      <c r="AN26" s="3">
        <v>22</v>
      </c>
      <c r="AO26" s="4" t="e">
        <f t="shared" si="0"/>
        <v>#N/A</v>
      </c>
      <c r="AP26" s="4" t="e">
        <f t="shared" si="1"/>
        <v>#N/A</v>
      </c>
      <c r="AQ26" s="1"/>
      <c r="AR26" s="1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</row>
    <row r="27" spans="1:73" x14ac:dyDescent="0.25">
      <c r="A27" s="96" t="str">
        <f>$I$4</f>
        <v>siv1&amp;2</v>
      </c>
      <c r="B27" s="53">
        <v>0.1</v>
      </c>
      <c r="C27" s="54">
        <v>5</v>
      </c>
      <c r="D27" s="58">
        <v>100</v>
      </c>
      <c r="E27" s="59">
        <v>5000</v>
      </c>
      <c r="H27" s="89" t="s">
        <v>56</v>
      </c>
      <c r="I27" s="86"/>
      <c r="J27" s="75"/>
      <c r="K27" s="68" t="str">
        <f ca="1">CA47</f>
        <v>Kalle saa palkkaa 1510 €. Paljonko hän maksaa veroja, kun hänen veroprosenttinsa on 22 %?</v>
      </c>
      <c r="L27" s="68"/>
      <c r="M27" s="68"/>
      <c r="N27" s="69"/>
      <c r="O27" s="1"/>
      <c r="P27" s="12"/>
      <c r="Q27" s="1"/>
      <c r="R27" s="1"/>
      <c r="S27" s="72"/>
      <c r="T27" s="72"/>
      <c r="U27" s="72"/>
      <c r="AK27" s="1"/>
      <c r="AL27" s="8">
        <f t="shared" si="4"/>
        <v>5</v>
      </c>
      <c r="AM27" s="9">
        <f t="shared" si="5"/>
        <v>4</v>
      </c>
      <c r="AN27" s="3">
        <v>23</v>
      </c>
      <c r="AO27" s="4" t="e">
        <f t="shared" si="0"/>
        <v>#N/A</v>
      </c>
      <c r="AP27" s="4" t="e">
        <f t="shared" si="1"/>
        <v>#N/A</v>
      </c>
      <c r="AQ27" s="1"/>
      <c r="AR27" s="1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</row>
    <row r="28" spans="1:73" ht="15.75" thickBot="1" x14ac:dyDescent="0.3">
      <c r="A28" s="97" t="str">
        <f>$J$4</f>
        <v>siv3&amp;4</v>
      </c>
      <c r="B28" s="55">
        <v>0.1</v>
      </c>
      <c r="C28" s="56">
        <v>5</v>
      </c>
      <c r="D28" s="60">
        <v>30</v>
      </c>
      <c r="E28" s="61">
        <v>10000</v>
      </c>
      <c r="H28" s="89" t="s">
        <v>57</v>
      </c>
      <c r="I28" s="87"/>
      <c r="J28" s="70"/>
      <c r="K28" s="43" t="str">
        <f ca="1">CB47</f>
        <v>Kalle saa palkkaa 1510 €. Paljonko hänelle jää palkasta verojen jälkeen, kun hänen veroprosenttinsa on 22 %?</v>
      </c>
      <c r="L28" s="43"/>
      <c r="M28" s="43"/>
      <c r="N28" s="71"/>
      <c r="O28" s="1"/>
      <c r="P28" s="12"/>
      <c r="Q28" s="1"/>
      <c r="R28" s="1"/>
      <c r="S28" s="72"/>
      <c r="T28" s="72"/>
      <c r="U28" s="72"/>
      <c r="AK28" s="1"/>
      <c r="AL28" s="8">
        <f t="shared" si="4"/>
        <v>5</v>
      </c>
      <c r="AM28" s="9">
        <f t="shared" si="5"/>
        <v>4</v>
      </c>
      <c r="AN28" s="3">
        <v>24</v>
      </c>
      <c r="AO28" s="4" t="e">
        <f t="shared" si="0"/>
        <v>#N/A</v>
      </c>
      <c r="AP28" s="4" t="e">
        <f t="shared" si="1"/>
        <v>#N/A</v>
      </c>
      <c r="AQ28" s="1"/>
      <c r="AR28" s="1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</row>
    <row r="29" spans="1:73" ht="15.75" thickBot="1" x14ac:dyDescent="0.3">
      <c r="A29" s="98"/>
      <c r="B29"/>
      <c r="C29"/>
      <c r="D29"/>
      <c r="E29"/>
      <c r="H29" s="89" t="s">
        <v>58</v>
      </c>
      <c r="I29" s="84"/>
      <c r="J29" s="50"/>
      <c r="K29" s="43" t="str">
        <f ca="1">CC47</f>
        <v>Kalle saa palkkaa 1510 €/kk. Kallen veroprosentti on 22 %, tuloraja on 2693 € ja lisäprosentti 45 %.  Paljonko hän maksaa veroja?</v>
      </c>
      <c r="L29" s="43"/>
      <c r="M29" s="43"/>
      <c r="N29" s="71"/>
      <c r="O29" s="1"/>
      <c r="P29" s="12"/>
      <c r="Q29" s="1"/>
      <c r="R29" s="1"/>
      <c r="S29" s="72"/>
      <c r="T29" s="72"/>
      <c r="U29" s="72"/>
      <c r="AK29" s="1"/>
      <c r="AL29" s="8">
        <f t="shared" si="4"/>
        <v>5</v>
      </c>
      <c r="AM29" s="9">
        <f t="shared" si="5"/>
        <v>4</v>
      </c>
      <c r="AN29" s="3">
        <v>25</v>
      </c>
      <c r="AO29" s="4" t="e">
        <f t="shared" si="0"/>
        <v>#N/A</v>
      </c>
      <c r="AP29" s="4" t="e">
        <f t="shared" si="1"/>
        <v>#N/A</v>
      </c>
      <c r="AQ29" s="1"/>
      <c r="AR29" s="1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</row>
    <row r="30" spans="1:73" ht="15.75" thickBot="1" x14ac:dyDescent="0.3">
      <c r="A30" s="98"/>
      <c r="B30" s="51" t="s">
        <v>60</v>
      </c>
      <c r="C30" s="57"/>
      <c r="D30" s="51" t="s">
        <v>72</v>
      </c>
      <c r="E30" s="57"/>
      <c r="F30" s="51" t="s">
        <v>96</v>
      </c>
      <c r="G30" s="57"/>
      <c r="H30" s="89" t="s">
        <v>70</v>
      </c>
      <c r="I30" s="85"/>
      <c r="J30" s="77"/>
      <c r="K30" s="78" t="str">
        <f ca="1">CD47</f>
        <v>Kalle saa palkkaa 1510 €/kk. Kallen veroprosentti on 22 %, tuloraja on 2693 € ja lisäprosentti 45 %.  Paljonko hänelle jää käteen verojen jälkeen?</v>
      </c>
      <c r="L30" s="78"/>
      <c r="M30" s="78"/>
      <c r="N30" s="79"/>
      <c r="O30" s="1"/>
      <c r="P30" s="12"/>
      <c r="Q30" s="1"/>
      <c r="R30" s="1"/>
      <c r="S30" s="72"/>
      <c r="T30" s="72"/>
      <c r="U30" s="72"/>
      <c r="AK30" s="1"/>
      <c r="AL30" s="8">
        <f t="shared" si="4"/>
        <v>5</v>
      </c>
      <c r="AM30" s="9">
        <f t="shared" si="5"/>
        <v>4</v>
      </c>
      <c r="AN30" s="3">
        <v>26</v>
      </c>
      <c r="AO30" s="4" t="e">
        <f t="shared" si="0"/>
        <v>#N/A</v>
      </c>
      <c r="AP30" s="4" t="e">
        <f t="shared" si="1"/>
        <v>#N/A</v>
      </c>
      <c r="AQ30" s="1"/>
      <c r="AR30" s="1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</row>
    <row r="31" spans="1:73" ht="16.5" thickTop="1" thickBot="1" x14ac:dyDescent="0.3">
      <c r="A31" s="98"/>
      <c r="B31" s="16" t="s">
        <v>0</v>
      </c>
      <c r="C31" s="62" t="s">
        <v>1</v>
      </c>
      <c r="D31" s="16" t="s">
        <v>0</v>
      </c>
      <c r="E31" s="62" t="s">
        <v>1</v>
      </c>
      <c r="F31" s="16" t="s">
        <v>0</v>
      </c>
      <c r="G31" s="62" t="s">
        <v>1</v>
      </c>
      <c r="H31" s="89" t="s">
        <v>71</v>
      </c>
      <c r="I31" s="86"/>
      <c r="J31" s="75"/>
      <c r="K31" s="68" t="str">
        <f ca="1">CE47</f>
        <v>Pankkitilillä on rahaa 3334 €. Korkoprosentti on 0,2 %. Kuinka paljon se tuottaa korkoa vuodessa?</v>
      </c>
      <c r="L31" s="68"/>
      <c r="M31" s="68"/>
      <c r="N31" s="69"/>
      <c r="O31" s="1"/>
      <c r="P31" s="12"/>
      <c r="Q31" s="1"/>
      <c r="R31" s="1"/>
      <c r="S31" s="72"/>
      <c r="T31" s="72"/>
      <c r="U31" s="72"/>
      <c r="AK31" s="1"/>
      <c r="AL31" s="8">
        <f t="shared" si="4"/>
        <v>5</v>
      </c>
      <c r="AM31" s="9">
        <f t="shared" si="5"/>
        <v>4</v>
      </c>
      <c r="AN31" s="3">
        <v>27</v>
      </c>
      <c r="AO31" s="4" t="e">
        <f t="shared" si="0"/>
        <v>#N/A</v>
      </c>
      <c r="AP31" s="4" t="e">
        <f t="shared" si="1"/>
        <v>#N/A</v>
      </c>
      <c r="AQ31" s="1"/>
      <c r="AR31" s="1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</row>
    <row r="32" spans="1:73" x14ac:dyDescent="0.25">
      <c r="A32" s="96" t="str">
        <f>$I$4</f>
        <v>siv1&amp;2</v>
      </c>
      <c r="B32" s="53">
        <v>1</v>
      </c>
      <c r="C32" s="54">
        <v>5</v>
      </c>
      <c r="D32" s="53">
        <v>2</v>
      </c>
      <c r="E32" s="54">
        <v>11</v>
      </c>
      <c r="F32" s="53">
        <v>1</v>
      </c>
      <c r="G32" s="54">
        <v>365</v>
      </c>
      <c r="H32" s="89" t="s">
        <v>73</v>
      </c>
      <c r="I32" s="87"/>
      <c r="J32" s="70"/>
      <c r="K32" s="43" t="str">
        <f ca="1">CF47</f>
        <v>Pankkitilillä on rahaa 3334 €. Korkoprosentti on 0,2 %. Kuinka paljon tilillä on rahaa vuoden kuluttua?</v>
      </c>
      <c r="L32" s="43"/>
      <c r="M32" s="43"/>
      <c r="N32" s="71"/>
      <c r="O32" s="1"/>
      <c r="P32" s="12"/>
      <c r="Q32" s="1"/>
      <c r="R32" s="1"/>
      <c r="S32" s="72"/>
      <c r="T32" s="72"/>
      <c r="U32" s="72"/>
      <c r="AK32" s="1"/>
      <c r="AL32" s="8">
        <f t="shared" si="4"/>
        <v>5</v>
      </c>
      <c r="AM32" s="9">
        <f t="shared" si="5"/>
        <v>4</v>
      </c>
      <c r="AN32" s="3">
        <v>28</v>
      </c>
      <c r="AO32" s="4" t="e">
        <f t="shared" si="0"/>
        <v>#N/A</v>
      </c>
      <c r="AP32" s="4" t="e">
        <f t="shared" si="1"/>
        <v>#N/A</v>
      </c>
      <c r="AQ32" s="1"/>
      <c r="AR32" s="1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</row>
    <row r="33" spans="1:94" ht="15.75" thickBot="1" x14ac:dyDescent="0.3">
      <c r="A33" s="97" t="str">
        <f>$J$4</f>
        <v>siv3&amp;4</v>
      </c>
      <c r="B33" s="55">
        <v>1</v>
      </c>
      <c r="C33" s="56">
        <v>10</v>
      </c>
      <c r="D33" s="55">
        <v>2</v>
      </c>
      <c r="E33" s="56">
        <v>11</v>
      </c>
      <c r="F33" s="55">
        <v>1</v>
      </c>
      <c r="G33" s="56">
        <v>365</v>
      </c>
      <c r="H33" s="89" t="s">
        <v>74</v>
      </c>
      <c r="I33" s="87"/>
      <c r="J33" s="70"/>
      <c r="K33" s="43" t="str">
        <f ca="1">CG47</f>
        <v>Kuinka paljon 3334 € laina kasvaa korkoa kuukaudessa, kun korkoprosentti on 0,2 %?</v>
      </c>
      <c r="L33" s="43"/>
      <c r="M33" s="43"/>
      <c r="N33" s="71"/>
      <c r="O33" s="1"/>
      <c r="P33" s="12"/>
      <c r="Q33" s="1"/>
      <c r="R33" s="1"/>
      <c r="S33" s="72"/>
      <c r="T33" s="72"/>
      <c r="U33" s="72"/>
      <c r="AK33" s="1"/>
      <c r="AL33" s="8">
        <f t="shared" ref="AL33:AL35" si="6">IF(OR(ISBLANK(I33),I33=0),AL32,AL32+1)</f>
        <v>5</v>
      </c>
      <c r="AM33" s="9">
        <f t="shared" ref="AM33:AM35" si="7">IF(OR(ISBLANK(J33),J33=0),AM32,AM32+1)</f>
        <v>4</v>
      </c>
      <c r="AN33" s="3">
        <v>29</v>
      </c>
      <c r="AO33" s="4" t="e">
        <f t="shared" ref="AO33:AO35" si="8">RANK(AN33,AL$5:AL$42,1)</f>
        <v>#N/A</v>
      </c>
      <c r="AP33" s="4" t="e">
        <f t="shared" ref="AP33:AP35" si="9">RANK(AN33,AM$5:AM$42,1)</f>
        <v>#N/A</v>
      </c>
      <c r="AQ33" s="1"/>
      <c r="AR33" s="1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</row>
    <row r="34" spans="1:94" x14ac:dyDescent="0.25">
      <c r="A34"/>
      <c r="B34"/>
      <c r="C34"/>
      <c r="D34"/>
      <c r="E34"/>
      <c r="F34"/>
      <c r="G34"/>
      <c r="H34" s="89" t="s">
        <v>80</v>
      </c>
      <c r="I34" s="87"/>
      <c r="J34" s="70"/>
      <c r="K34" s="43" t="str">
        <f ca="1">CH47</f>
        <v>Kuinka paljon 3334 € laina kasvaa korkoa 5 kuukaudessa, kun korkoprosentti on 0,2 %?</v>
      </c>
      <c r="L34" s="43"/>
      <c r="M34" s="43"/>
      <c r="N34" s="71"/>
      <c r="O34" s="1"/>
      <c r="P34" s="12"/>
      <c r="Q34" s="1"/>
      <c r="R34" s="1"/>
      <c r="S34" s="72"/>
      <c r="T34" s="72"/>
      <c r="U34" s="72"/>
      <c r="AK34" s="1"/>
      <c r="AL34" s="8">
        <f t="shared" si="6"/>
        <v>5</v>
      </c>
      <c r="AM34" s="9">
        <f t="shared" si="7"/>
        <v>4</v>
      </c>
      <c r="AN34" s="3">
        <v>30</v>
      </c>
      <c r="AO34" s="4" t="e">
        <f t="shared" si="8"/>
        <v>#N/A</v>
      </c>
      <c r="AP34" s="4" t="e">
        <f t="shared" si="9"/>
        <v>#N/A</v>
      </c>
      <c r="AQ34" s="1"/>
      <c r="AR34" s="1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</row>
    <row r="35" spans="1:94" ht="15.75" thickBot="1" x14ac:dyDescent="0.3">
      <c r="A35"/>
      <c r="B35"/>
      <c r="C35"/>
      <c r="D35"/>
      <c r="E35"/>
      <c r="F35"/>
      <c r="G35"/>
      <c r="H35" s="89" t="s">
        <v>86</v>
      </c>
      <c r="I35" s="87"/>
      <c r="J35" s="70"/>
      <c r="K35" s="43" t="str">
        <f ca="1">CI47</f>
        <v>Kuinka paljon 3334 € laina kasvaa korkoa 230 päivässä, kun korkoprosentti on 0,2 %?</v>
      </c>
      <c r="L35" s="43"/>
      <c r="M35" s="43"/>
      <c r="N35" s="71"/>
      <c r="O35" s="1"/>
      <c r="P35" s="12"/>
      <c r="Q35" s="1"/>
      <c r="R35" s="1"/>
      <c r="S35" s="72"/>
      <c r="T35" s="72"/>
      <c r="U35" s="72"/>
      <c r="AK35" s="1"/>
      <c r="AL35" s="8">
        <f t="shared" si="6"/>
        <v>5</v>
      </c>
      <c r="AM35" s="9">
        <f t="shared" si="7"/>
        <v>4</v>
      </c>
      <c r="AN35" s="3">
        <v>31</v>
      </c>
      <c r="AO35" s="4" t="e">
        <f t="shared" si="8"/>
        <v>#N/A</v>
      </c>
      <c r="AP35" s="4" t="e">
        <f t="shared" si="9"/>
        <v>#N/A</v>
      </c>
      <c r="AQ35" s="1"/>
      <c r="AR35" s="1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</row>
    <row r="36" spans="1:94" x14ac:dyDescent="0.25">
      <c r="A36"/>
      <c r="B36"/>
      <c r="C36"/>
      <c r="D36"/>
      <c r="E36"/>
      <c r="F36"/>
      <c r="G36"/>
      <c r="H36" s="89" t="s">
        <v>89</v>
      </c>
      <c r="I36" s="123"/>
      <c r="J36" s="124"/>
      <c r="K36" s="125" t="str">
        <f ca="1">CJ47</f>
        <v>Kuinka monta päivää 3334 € lainan pitää kasvaa korkoa, jotta korko olisi 4,2 €. Korkoprosentti on 0,2 %?</v>
      </c>
      <c r="L36" s="125"/>
      <c r="M36" s="125"/>
      <c r="N36" s="126"/>
      <c r="O36" s="1"/>
      <c r="P36" s="12"/>
      <c r="Q36" s="1"/>
      <c r="R36" s="1"/>
      <c r="S36" s="72"/>
      <c r="T36" s="72"/>
      <c r="U36" s="72"/>
      <c r="AK36" s="1"/>
      <c r="AL36" s="8">
        <f t="shared" ref="AL36:AL42" si="10">IF(OR(ISBLANK(I36),I36=0),AL35,AL35+1)</f>
        <v>5</v>
      </c>
      <c r="AM36" s="9">
        <f t="shared" ref="AM36:AM42" si="11">IF(OR(ISBLANK(J36),J36=0),AM35,AM35+1)</f>
        <v>4</v>
      </c>
      <c r="AN36" s="3">
        <v>32</v>
      </c>
      <c r="AO36" s="4" t="e">
        <f t="shared" ref="AO36:AO42" si="12">RANK(AN36,AL$5:AL$42,1)</f>
        <v>#N/A</v>
      </c>
      <c r="AP36" s="4" t="e">
        <f t="shared" ref="AP36:AP42" si="13">RANK(AN36,AM$5:AM$42,1)</f>
        <v>#N/A</v>
      </c>
      <c r="AQ36" s="1"/>
      <c r="AR36" s="1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</row>
    <row r="37" spans="1:94" x14ac:dyDescent="0.25">
      <c r="A37"/>
      <c r="B37"/>
      <c r="C37"/>
      <c r="D37"/>
      <c r="E37"/>
      <c r="F37"/>
      <c r="G37"/>
      <c r="H37" s="89" t="s">
        <v>90</v>
      </c>
      <c r="I37" s="127"/>
      <c r="J37" s="70"/>
      <c r="K37" s="43" t="str">
        <f ca="1">CK47</f>
        <v>Mikä on lainan korkoprosentin oltava, jotta 3334 € laina kasvaa korkoa 4,2 €, kun laina-aika on 230 päivää?</v>
      </c>
      <c r="L37" s="43"/>
      <c r="M37" s="43"/>
      <c r="N37" s="128"/>
      <c r="O37" s="1"/>
      <c r="P37" s="12"/>
      <c r="Q37" s="1"/>
      <c r="R37" s="1"/>
      <c r="S37" s="72"/>
      <c r="T37" s="72"/>
      <c r="U37" s="72"/>
      <c r="AK37" s="1"/>
      <c r="AL37" s="8">
        <f t="shared" si="10"/>
        <v>5</v>
      </c>
      <c r="AM37" s="9">
        <f t="shared" si="11"/>
        <v>4</v>
      </c>
      <c r="AN37" s="3">
        <v>33</v>
      </c>
      <c r="AO37" s="4" t="e">
        <f t="shared" si="12"/>
        <v>#N/A</v>
      </c>
      <c r="AP37" s="4" t="e">
        <f t="shared" si="13"/>
        <v>#N/A</v>
      </c>
      <c r="AQ37" s="1"/>
      <c r="AR37" s="1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</row>
    <row r="38" spans="1:94" ht="15.75" thickBot="1" x14ac:dyDescent="0.3">
      <c r="A38"/>
      <c r="B38"/>
      <c r="C38"/>
      <c r="D38"/>
      <c r="E38"/>
      <c r="F38"/>
      <c r="G38"/>
      <c r="H38" s="89" t="s">
        <v>91</v>
      </c>
      <c r="I38" s="129"/>
      <c r="J38" s="130"/>
      <c r="K38" s="131" t="str">
        <f ca="1">CL47</f>
        <v>Kuinka paljon on lainan pääoma, kun 230 päivässä kertyy korkoa 4,2 € korkoprosentin ollessa 0,2 %.</v>
      </c>
      <c r="L38" s="131"/>
      <c r="M38" s="131"/>
      <c r="N38" s="132"/>
      <c r="O38" s="1"/>
      <c r="P38" s="12"/>
      <c r="Q38" s="1"/>
      <c r="R38" s="1"/>
      <c r="S38" s="72"/>
      <c r="T38" s="72"/>
      <c r="U38" s="72"/>
      <c r="AK38" s="1"/>
      <c r="AL38" s="8">
        <f t="shared" si="10"/>
        <v>5</v>
      </c>
      <c r="AM38" s="9">
        <f t="shared" si="11"/>
        <v>4</v>
      </c>
      <c r="AN38" s="3">
        <v>34</v>
      </c>
      <c r="AO38" s="4" t="e">
        <f t="shared" si="12"/>
        <v>#N/A</v>
      </c>
      <c r="AP38" s="4" t="e">
        <f t="shared" si="13"/>
        <v>#N/A</v>
      </c>
      <c r="AQ38" s="1"/>
      <c r="AR38" s="1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</row>
    <row r="39" spans="1:94" x14ac:dyDescent="0.25">
      <c r="A39"/>
      <c r="B39"/>
      <c r="C39"/>
      <c r="D39"/>
      <c r="E39"/>
      <c r="F39"/>
      <c r="G39"/>
      <c r="H39" s="89" t="s">
        <v>94</v>
      </c>
      <c r="I39" s="86"/>
      <c r="J39" s="75"/>
      <c r="K39" s="68" t="str">
        <f ca="1">CM47</f>
        <v>Pankkitilillä on rahaa 3334 €. Korkoprosentti on 0,2 %. Kuinka paljon tilillä on rahaa 3 vuoden kuluttua, kun korko lisätään tilille aina vuoden kuluttua?</v>
      </c>
      <c r="L39" s="68"/>
      <c r="M39" s="68"/>
      <c r="N39" s="69"/>
      <c r="O39" s="1"/>
      <c r="P39" s="12"/>
      <c r="Q39" s="1"/>
      <c r="R39" s="1"/>
      <c r="S39" s="72"/>
      <c r="T39" s="72"/>
      <c r="U39" s="72"/>
      <c r="AK39" s="1"/>
      <c r="AL39" s="8">
        <f t="shared" si="10"/>
        <v>5</v>
      </c>
      <c r="AM39" s="9">
        <f t="shared" si="11"/>
        <v>4</v>
      </c>
      <c r="AN39" s="3">
        <v>35</v>
      </c>
      <c r="AO39" s="4" t="e">
        <f t="shared" si="12"/>
        <v>#N/A</v>
      </c>
      <c r="AP39" s="4" t="e">
        <f t="shared" si="13"/>
        <v>#N/A</v>
      </c>
      <c r="AQ39" s="1"/>
      <c r="AR39" s="1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</row>
    <row r="40" spans="1:94" ht="15.75" thickBot="1" x14ac:dyDescent="0.3">
      <c r="A40"/>
      <c r="B40"/>
      <c r="C40"/>
      <c r="D40"/>
      <c r="E40"/>
      <c r="F40"/>
      <c r="G40"/>
      <c r="H40" s="89" t="s">
        <v>95</v>
      </c>
      <c r="I40" s="85"/>
      <c r="J40" s="77"/>
      <c r="K40" s="78" t="str">
        <f ca="1">CN47</f>
        <v>Pankkitilillä on rahaa 3334 €. Korkoprosentti on 0,2 %. Kuinka paljon korkoa kertyy 3 vuodessa kuluttua, kun korko lisätään tilille aina vuoden kuluttua?</v>
      </c>
      <c r="L40" s="78"/>
      <c r="M40" s="78"/>
      <c r="N40" s="79"/>
      <c r="O40" s="1"/>
      <c r="P40" s="12"/>
      <c r="Q40" s="1"/>
      <c r="R40" s="1"/>
      <c r="S40" s="72"/>
      <c r="T40" s="72"/>
      <c r="U40" s="72"/>
      <c r="AK40" s="1"/>
      <c r="AL40" s="8">
        <f t="shared" si="10"/>
        <v>5</v>
      </c>
      <c r="AM40" s="9">
        <f t="shared" si="11"/>
        <v>4</v>
      </c>
      <c r="AN40" s="3">
        <v>36</v>
      </c>
      <c r="AO40" s="4" t="e">
        <f t="shared" si="12"/>
        <v>#N/A</v>
      </c>
      <c r="AP40" s="4" t="e">
        <f t="shared" si="13"/>
        <v>#N/A</v>
      </c>
      <c r="AQ40" s="1"/>
      <c r="AR40" s="1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</row>
    <row r="41" spans="1:94" ht="15.75" thickTop="1" x14ac:dyDescent="0.25">
      <c r="A41"/>
      <c r="B41"/>
      <c r="C41"/>
      <c r="D41"/>
      <c r="E41"/>
      <c r="F41"/>
      <c r="G41"/>
      <c r="H41" s="89" t="s">
        <v>97</v>
      </c>
      <c r="I41" s="86"/>
      <c r="J41" s="75"/>
      <c r="K41" s="68" t="str">
        <f ca="1">CO47</f>
        <v>Kuinka paljon on 70 promillea luvusta 148?</v>
      </c>
      <c r="L41" s="68"/>
      <c r="M41" s="68"/>
      <c r="N41" s="69"/>
      <c r="O41" s="1"/>
      <c r="P41" s="12"/>
      <c r="Q41" s="1"/>
      <c r="R41" s="1"/>
      <c r="S41" s="72"/>
      <c r="T41" s="72"/>
      <c r="U41" s="72"/>
      <c r="AK41" s="1"/>
      <c r="AL41" s="8">
        <f t="shared" si="10"/>
        <v>5</v>
      </c>
      <c r="AM41" s="9">
        <f t="shared" si="11"/>
        <v>4</v>
      </c>
      <c r="AN41" s="3">
        <v>37</v>
      </c>
      <c r="AO41" s="4" t="e">
        <f t="shared" si="12"/>
        <v>#N/A</v>
      </c>
      <c r="AP41" s="4" t="e">
        <f t="shared" si="13"/>
        <v>#N/A</v>
      </c>
      <c r="AQ41" s="1"/>
      <c r="AR41" s="1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</row>
    <row r="42" spans="1:94" ht="15.75" thickBot="1" x14ac:dyDescent="0.3">
      <c r="A42" s="1"/>
      <c r="F42"/>
      <c r="G42"/>
      <c r="H42" s="89" t="s">
        <v>98</v>
      </c>
      <c r="I42" s="85"/>
      <c r="J42" s="77"/>
      <c r="K42" s="78" t="str">
        <f ca="1">CP47</f>
        <v>Kuinka monta promillea luku 10,36 on luvusta 148?</v>
      </c>
      <c r="L42" s="78"/>
      <c r="M42" s="78"/>
      <c r="N42" s="79"/>
      <c r="O42" s="1"/>
      <c r="P42" s="12"/>
      <c r="Q42" s="1"/>
      <c r="R42" s="1"/>
      <c r="S42" s="72"/>
      <c r="T42" s="72"/>
      <c r="U42" s="72"/>
      <c r="AK42" s="1"/>
      <c r="AL42" s="8">
        <f t="shared" si="10"/>
        <v>5</v>
      </c>
      <c r="AM42" s="9">
        <f t="shared" si="11"/>
        <v>4</v>
      </c>
      <c r="AN42" s="3">
        <v>38</v>
      </c>
      <c r="AO42" s="4" t="e">
        <f t="shared" si="12"/>
        <v>#N/A</v>
      </c>
      <c r="AP42" s="4" t="e">
        <f t="shared" si="13"/>
        <v>#N/A</v>
      </c>
      <c r="AQ42" s="1"/>
      <c r="AR42" s="1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</row>
    <row r="43" spans="1:94" ht="16.5" thickTop="1" thickBot="1" x14ac:dyDescent="0.3">
      <c r="G43" s="66"/>
      <c r="H43" s="5"/>
      <c r="I43"/>
      <c r="J43"/>
      <c r="K43" s="68"/>
      <c r="L43" s="68"/>
      <c r="M43" s="68"/>
      <c r="N43" s="69"/>
      <c r="O43" s="1"/>
      <c r="P43" s="12"/>
      <c r="Q43" s="1"/>
      <c r="R43" s="1"/>
      <c r="S43" s="72"/>
      <c r="T43" s="72"/>
      <c r="U43" s="72"/>
      <c r="AK43" s="1"/>
      <c r="AL43" s="9"/>
      <c r="AM43" s="9"/>
      <c r="AO43" s="63"/>
      <c r="AP43" s="63"/>
      <c r="AQ43" s="1"/>
      <c r="AR43" s="1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</row>
    <row r="44" spans="1:94" ht="15.75" thickBot="1" x14ac:dyDescent="0.3">
      <c r="A44" s="17" t="s">
        <v>29</v>
      </c>
      <c r="B44" s="18"/>
      <c r="C44" s="18"/>
      <c r="D44" s="18"/>
      <c r="E44" s="19"/>
      <c r="F44" s="48">
        <v>1</v>
      </c>
      <c r="J44" s="116"/>
      <c r="K44" s="37"/>
      <c r="L44" s="117"/>
      <c r="Q44" s="1"/>
      <c r="R44" s="1"/>
      <c r="AK44" s="1"/>
      <c r="AS44" s="1"/>
      <c r="AT44" s="1"/>
      <c r="AU44" s="1"/>
    </row>
    <row r="45" spans="1:94" ht="20.25" customHeight="1" thickBot="1" x14ac:dyDescent="0.3">
      <c r="A45" s="20" t="s">
        <v>23</v>
      </c>
      <c r="B45" s="21"/>
      <c r="C45" s="21"/>
      <c r="D45" s="21"/>
      <c r="E45" s="22"/>
      <c r="F45" s="118" t="s">
        <v>85</v>
      </c>
      <c r="G45" s="119"/>
      <c r="H45" s="119"/>
      <c r="I45" s="120"/>
      <c r="J45" s="121"/>
      <c r="K45" s="121"/>
      <c r="L45" s="121"/>
      <c r="M45" s="23"/>
      <c r="N45" s="149" t="s">
        <v>79</v>
      </c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1"/>
      <c r="AK45" s="24"/>
      <c r="AM45" s="3" t="s">
        <v>21</v>
      </c>
    </row>
    <row r="46" spans="1:94" ht="30" customHeight="1" x14ac:dyDescent="0.25">
      <c r="A46" s="25" t="s">
        <v>34</v>
      </c>
      <c r="B46" s="26"/>
      <c r="C46" s="26"/>
      <c r="D46" s="26"/>
      <c r="E46" s="26"/>
      <c r="F46" s="152"/>
      <c r="G46" s="152"/>
      <c r="H46" s="152"/>
      <c r="I46" s="152"/>
      <c r="J46" s="152"/>
      <c r="K46" s="152"/>
      <c r="L46" s="152"/>
      <c r="M46" s="27" t="s">
        <v>28</v>
      </c>
      <c r="N46" s="111" t="s">
        <v>27</v>
      </c>
      <c r="O46" s="104" t="s">
        <v>36</v>
      </c>
      <c r="P46" s="104" t="s">
        <v>35</v>
      </c>
      <c r="Q46" s="109" t="s">
        <v>37</v>
      </c>
      <c r="R46" s="109" t="s">
        <v>87</v>
      </c>
      <c r="S46" s="109" t="s">
        <v>38</v>
      </c>
      <c r="T46" s="109" t="s">
        <v>88</v>
      </c>
      <c r="U46" s="109" t="s">
        <v>39</v>
      </c>
      <c r="V46" s="109" t="s">
        <v>44</v>
      </c>
      <c r="W46" s="109" t="s">
        <v>45</v>
      </c>
      <c r="X46" s="109" t="s">
        <v>50</v>
      </c>
      <c r="Y46" s="109" t="s">
        <v>52</v>
      </c>
      <c r="Z46" s="109" t="s">
        <v>47</v>
      </c>
      <c r="AA46" s="109" t="s">
        <v>51</v>
      </c>
      <c r="AB46" s="109" t="s">
        <v>59</v>
      </c>
      <c r="AC46" s="109" t="s">
        <v>60</v>
      </c>
      <c r="AD46" s="109" t="s">
        <v>61</v>
      </c>
      <c r="AE46" s="110" t="s">
        <v>72</v>
      </c>
      <c r="AF46" s="110" t="s">
        <v>96</v>
      </c>
      <c r="AG46" s="109" t="s">
        <v>62</v>
      </c>
      <c r="AI46" s="105" t="s">
        <v>27</v>
      </c>
      <c r="AJ46" s="103" t="s">
        <v>36</v>
      </c>
      <c r="AK46" s="103" t="s">
        <v>35</v>
      </c>
      <c r="AL46" s="106" t="s">
        <v>37</v>
      </c>
      <c r="AM46" s="106" t="s">
        <v>92</v>
      </c>
      <c r="AN46" s="106" t="s">
        <v>38</v>
      </c>
      <c r="AO46" s="106" t="s">
        <v>93</v>
      </c>
      <c r="AP46" s="106" t="s">
        <v>39</v>
      </c>
      <c r="AQ46" s="106" t="s">
        <v>44</v>
      </c>
      <c r="AR46" s="106" t="s">
        <v>45</v>
      </c>
      <c r="AS46" s="106" t="s">
        <v>50</v>
      </c>
      <c r="AT46" s="106" t="s">
        <v>52</v>
      </c>
      <c r="AU46" s="106" t="s">
        <v>47</v>
      </c>
      <c r="AV46" s="107" t="s">
        <v>51</v>
      </c>
      <c r="AW46" s="107" t="s">
        <v>59</v>
      </c>
      <c r="AX46" s="107" t="s">
        <v>60</v>
      </c>
      <c r="AY46" s="107" t="s">
        <v>61</v>
      </c>
      <c r="AZ46" s="107" t="s">
        <v>72</v>
      </c>
      <c r="BA46" s="107" t="s">
        <v>96</v>
      </c>
      <c r="BB46" s="107" t="s">
        <v>62</v>
      </c>
      <c r="BC46" s="1"/>
      <c r="BD46" s="3" t="s">
        <v>26</v>
      </c>
      <c r="BE46" s="3">
        <v>1</v>
      </c>
      <c r="BF46" s="3">
        <v>2</v>
      </c>
      <c r="BG46" s="3">
        <v>3</v>
      </c>
      <c r="BH46" s="3">
        <v>4</v>
      </c>
      <c r="BI46" s="3">
        <v>5</v>
      </c>
      <c r="BJ46" s="3">
        <v>6</v>
      </c>
      <c r="BK46" s="3">
        <v>7</v>
      </c>
      <c r="BL46" s="3">
        <v>8</v>
      </c>
      <c r="BM46" s="3">
        <v>9</v>
      </c>
      <c r="BN46" s="3">
        <v>10</v>
      </c>
      <c r="BO46" s="3">
        <v>11</v>
      </c>
      <c r="BP46" s="3">
        <v>12</v>
      </c>
      <c r="BQ46" s="3">
        <v>13</v>
      </c>
      <c r="BR46" s="3">
        <v>14</v>
      </c>
      <c r="BS46" s="3">
        <v>15</v>
      </c>
      <c r="BT46" s="3">
        <v>16</v>
      </c>
      <c r="BU46" s="3">
        <v>17</v>
      </c>
      <c r="BV46" s="3">
        <v>18</v>
      </c>
      <c r="BW46" s="3">
        <v>19</v>
      </c>
      <c r="BX46" s="3">
        <v>20</v>
      </c>
      <c r="BY46" s="3">
        <v>21</v>
      </c>
      <c r="BZ46" s="3">
        <v>22</v>
      </c>
      <c r="CA46" s="3">
        <v>23</v>
      </c>
      <c r="CB46" s="3">
        <v>24</v>
      </c>
      <c r="CC46" s="3">
        <v>25</v>
      </c>
      <c r="CD46" s="3">
        <v>26</v>
      </c>
      <c r="CE46" s="3">
        <v>27</v>
      </c>
      <c r="CF46" s="3">
        <v>28</v>
      </c>
      <c r="CG46" s="3">
        <v>29</v>
      </c>
      <c r="CH46" s="3">
        <v>30</v>
      </c>
      <c r="CI46" s="3">
        <v>31</v>
      </c>
      <c r="CJ46" s="3">
        <v>32</v>
      </c>
      <c r="CK46" s="3">
        <v>33</v>
      </c>
      <c r="CL46" s="3">
        <v>34</v>
      </c>
      <c r="CM46" s="3">
        <v>35</v>
      </c>
      <c r="CN46" s="3">
        <v>36</v>
      </c>
      <c r="CO46" s="3">
        <v>37</v>
      </c>
      <c r="CP46" s="3">
        <v>38</v>
      </c>
    </row>
    <row r="47" spans="1:94" ht="144" customHeight="1" x14ac:dyDescent="0.25">
      <c r="A47" s="25" t="s">
        <v>2</v>
      </c>
      <c r="B47" s="142" t="str">
        <f t="shared" ref="B47:B65" ca="1" si="14">INDEX(BE47:CP47,,N47)</f>
        <v>148 euron tuotteen uusi hinta on 241 €. Montako prosenttia hinta nousee?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27"/>
      <c r="N47" s="108">
        <f ca="1">AI47</f>
        <v>5</v>
      </c>
      <c r="O47" s="108">
        <f t="shared" ref="O47:AG47" ca="1" si="15">AJ47</f>
        <v>67</v>
      </c>
      <c r="P47" s="108">
        <f t="shared" ca="1" si="15"/>
        <v>148</v>
      </c>
      <c r="Q47" s="108">
        <f t="shared" ca="1" si="15"/>
        <v>48</v>
      </c>
      <c r="R47" s="108">
        <f t="shared" ca="1" si="15"/>
        <v>33</v>
      </c>
      <c r="S47" s="108">
        <f t="shared" ca="1" si="15"/>
        <v>63</v>
      </c>
      <c r="T47" s="108">
        <f t="shared" ca="1" si="15"/>
        <v>14</v>
      </c>
      <c r="U47" s="108">
        <f t="shared" ca="1" si="15"/>
        <v>71</v>
      </c>
      <c r="V47" s="108">
        <f t="shared" ca="1" si="15"/>
        <v>7</v>
      </c>
      <c r="W47" s="108">
        <f t="shared" ca="1" si="15"/>
        <v>29</v>
      </c>
      <c r="X47" s="108">
        <f t="shared" ca="1" si="15"/>
        <v>1510</v>
      </c>
      <c r="Y47" s="108">
        <f t="shared" ca="1" si="15"/>
        <v>2693</v>
      </c>
      <c r="Z47" s="108">
        <f t="shared" ca="1" si="15"/>
        <v>22</v>
      </c>
      <c r="AA47" s="108">
        <f t="shared" ca="1" si="15"/>
        <v>23</v>
      </c>
      <c r="AB47" s="108">
        <f t="shared" ca="1" si="15"/>
        <v>0.2</v>
      </c>
      <c r="AC47" s="108">
        <f t="shared" ca="1" si="15"/>
        <v>3</v>
      </c>
      <c r="AD47" s="108">
        <f t="shared" ca="1" si="15"/>
        <v>3334</v>
      </c>
      <c r="AE47" s="108">
        <f t="shared" ca="1" si="15"/>
        <v>5</v>
      </c>
      <c r="AF47" s="108">
        <f t="shared" ca="1" si="15"/>
        <v>230</v>
      </c>
      <c r="AG47" s="108">
        <f t="shared" ca="1" si="15"/>
        <v>70</v>
      </c>
      <c r="AI47" s="105">
        <f t="shared" ref="AI47:AI56" ca="1" si="16">INDEX($AN$5:$AN$42,INDEX($AO$5:$AO$42,BD47,))</f>
        <v>5</v>
      </c>
      <c r="AJ47" s="103">
        <f t="shared" ref="AJ47:AJ56" ca="1" si="17">RANDBETWEEN($B$7,$C$7)</f>
        <v>67</v>
      </c>
      <c r="AK47" s="103">
        <f t="shared" ref="AK47:AK56" ca="1" si="18">RANDBETWEEN($D$7,$E$7)</f>
        <v>148</v>
      </c>
      <c r="AL47" s="103">
        <f t="shared" ref="AL47:AM56" ca="1" si="19">RANDBETWEEN($B$12,$C$12)</f>
        <v>48</v>
      </c>
      <c r="AM47" s="122">
        <f t="shared" ca="1" si="19"/>
        <v>33</v>
      </c>
      <c r="AN47" s="103">
        <f t="shared" ref="AN47:AO56" ca="1" si="20">RANDBETWEEN($D$12,$E$12)</f>
        <v>63</v>
      </c>
      <c r="AO47" s="122">
        <f t="shared" ca="1" si="20"/>
        <v>14</v>
      </c>
      <c r="AP47" s="103">
        <f t="shared" ref="AP47:AP56" ca="1" si="21">RANDBETWEEN($F$12,$G$12)</f>
        <v>71</v>
      </c>
      <c r="AQ47" s="103">
        <f ca="1">RANDBETWEEN($B$17,$C$17)</f>
        <v>7</v>
      </c>
      <c r="AR47" s="103">
        <f ca="1">RANDBETWEEN($B$17,$C$17)</f>
        <v>29</v>
      </c>
      <c r="AS47" s="106">
        <f t="shared" ref="AS47:AS56" ca="1" si="22">RANDBETWEEN($F$17,$G$17)</f>
        <v>1510</v>
      </c>
      <c r="AT47" s="106">
        <f t="shared" ref="AT47:AT56" ca="1" si="23">RANDBETWEEN($B$22,$C$22)</f>
        <v>2693</v>
      </c>
      <c r="AU47" s="106">
        <f ca="1">RANDBETWEEN($D$22,$E$22)</f>
        <v>22</v>
      </c>
      <c r="AV47" s="107">
        <f ca="1">RANDBETWEEN($F$22,$G$22)</f>
        <v>23</v>
      </c>
      <c r="AW47" s="107">
        <f t="shared" ref="AW47:AW56" ca="1" si="24">RANDBETWEEN($B$27*10,$C$27*10)/10</f>
        <v>0.2</v>
      </c>
      <c r="AX47" s="107">
        <f t="shared" ref="AX47:AX56" ca="1" si="25">RANDBETWEEN($B$32,$C$32)</f>
        <v>3</v>
      </c>
      <c r="AY47" s="107">
        <f t="shared" ref="AY47:AY56" ca="1" si="26">RANDBETWEEN($D$27,$E$27)</f>
        <v>3334</v>
      </c>
      <c r="AZ47" s="107">
        <f t="shared" ref="AZ47:AZ56" ca="1" si="27">RANDBETWEEN($D$32,$E$32)</f>
        <v>5</v>
      </c>
      <c r="BA47" s="107">
        <f t="shared" ref="BA47:BA56" ca="1" si="28">RANDBETWEEN($F$32,$G$32)</f>
        <v>230</v>
      </c>
      <c r="BB47" s="107">
        <f ca="1">RANDBETWEEN($F$7,$G$7)</f>
        <v>70</v>
      </c>
      <c r="BC47" s="1"/>
      <c r="BD47" s="3">
        <f t="shared" ref="BD47:BD56" ca="1" si="29">RANDBETWEEN(1,$AL$42)</f>
        <v>5</v>
      </c>
      <c r="BE47" s="46" t="str">
        <f ca="1">CONCATENATE("Kuinka monta prosenttia luku ",ROUND(O47*P47/100,0), " on luvusta ",P47,"?")</f>
        <v>Kuinka monta prosenttia luku 99 on luvusta 148?</v>
      </c>
      <c r="BF47" s="46" t="str">
        <f ca="1">CONCATENATE(P47," euron tuotteesta saa ",ROUND(Q47*P47/100,0), " € alennuksen. Montako prosenttia alennus on?")</f>
        <v>148 euron tuotteesta saa 71 € alennuksen. Montako prosenttia alennus on?</v>
      </c>
      <c r="BG47" s="46" t="str">
        <f t="shared" ref="BG47:BG65" ca="1" si="30">CONCATENATE(P47," euron tuotteen uusi hinta on ",P47-ROUND(Q47*P47/100,0), " €. Montako prosenttia alennus on?")</f>
        <v>148 euron tuotteen uusi hinta on 77 €. Montako prosenttia alennus on?</v>
      </c>
      <c r="BH47" s="46" t="str">
        <f ca="1">CONCATENATE(P47," euron tuotteen hinta nousee ",ROUND(S47*P47/100,0), " €. Montako prosenttia hinta nousee?")</f>
        <v>148 euron tuotteen hinta nousee 93 €. Montako prosenttia hinta nousee?</v>
      </c>
      <c r="BI47" s="46" t="str">
        <f ca="1">CONCATENATE(P47," euron tuotteen uusi hinta on ",P47+ROUND(S47*P47/100,0), " €. Montako prosenttia hinta nousee?")</f>
        <v>148 euron tuotteen uusi hinta on 241 €. Montako prosenttia hinta nousee?</v>
      </c>
      <c r="BJ47" s="46" t="str">
        <f ca="1">CONCATENATE("Kuinka paljon on ",O47, " % luvusta ",P47,"?")</f>
        <v>Kuinka paljon on 67 % luvusta 148?</v>
      </c>
      <c r="BK47" s="46" t="str">
        <f ca="1">CONCATENATE(P47," euron tuotteesta saa ",Q47, " % alennuksen. Paljonko on alennus?")</f>
        <v>148 euron tuotteesta saa 48 % alennuksen. Paljonko on alennus?</v>
      </c>
      <c r="BL47" s="46" t="str">
        <f ca="1">CONCATENATE(P47," euron tuotteesta saa ",Q47, " % alennuksen. Paljonko on uusi hinta?")</f>
        <v>148 euron tuotteesta saa 48 % alennuksen. Paljonko on uusi hinta?</v>
      </c>
      <c r="BM47" s="46" t="str">
        <f ca="1">CONCATENATE(P47," euron tuotteen hinta nousee ",S47, " %. Paljonko on uusi hinta?")</f>
        <v>148 euron tuotteen hinta nousee 63 %. Paljonko on uusi hinta?</v>
      </c>
      <c r="BN47" s="46" t="str">
        <f ca="1">CONCATENATE(P47," euron tuotteesta saa ",Q47, " % alennuksen. Jonkun ajan kuluttua hinta nousee ", S47, " %. Kuinka monta prosenttia hinnan muutos oli kaiken kaikkiaan?")</f>
        <v>148 euron tuotteesta saa 48 % alennuksen. Jonkun ajan kuluttua hinta nousee 63 %. Kuinka monta prosenttia hinnan muutos oli kaiken kaikkiaan?</v>
      </c>
      <c r="BO47" s="46" t="str">
        <f ca="1">CONCATENATE(P47," euron tuotteen hinta nousee ",S47, " %.Jonkun ajan kuluttua hinta laskee ", Q47, " %. Kuinka monta prosenttia hinnan muutos oli kaiken kaikkiaan?")</f>
        <v>148 euron tuotteen hinta nousee 63 %.Jonkun ajan kuluttua hinta laskee 48 %. Kuinka monta prosenttia hinnan muutos oli kaiken kaikkiaan?</v>
      </c>
      <c r="BP47" s="46" t="str">
        <f ca="1">CONCATENATE(P47," euron tuotteesta saa ",Q47, " % alennuksen. Jonkun ajan kuluttua hinta laskee vielä ", R47, " %. Kuinka monta prosenttia hinnan lasku oli kaiken kaikkiaan?")</f>
        <v>148 euron tuotteesta saa 48 % alennuksen. Jonkun ajan kuluttua hinta laskee vielä 33 %. Kuinka monta prosenttia hinnan lasku oli kaiken kaikkiaan?</v>
      </c>
      <c r="BQ47" s="46" t="str">
        <f ca="1">CONCATENATE(P47," euron tuotteen hinta nousee ",S47, " %.Jonkun ajan kuluttua hinta nousee vielä ", T47, " %. Kuinka monta prosenttia hinnan nousu oli kaiken kaikkiaan?")</f>
        <v>148 euron tuotteen hinta nousee 63 %.Jonkun ajan kuluttua hinta nousee vielä 14 %. Kuinka monta prosenttia hinnan nousu oli kaiken kaikkiaan?</v>
      </c>
      <c r="BR47" s="46" t="str">
        <f ca="1">CONCATENATE("Kuinka monta prosenttia luku ",ROUND(P47*(100+U47)/100,0)," on suurempi kuin ",P47,"?")</f>
        <v>Kuinka monta prosenttia luku 253 on suurempi kuin 148?</v>
      </c>
      <c r="BS47" s="46" t="str">
        <f t="shared" ref="BS47:BS65" ca="1" si="31">CONCATENATE("Kuinka monta prosenttia luku ",ROUND(P47*(100-U47)/100,0)," on pienempi kuin ",P47,"?")</f>
        <v>Kuinka monta prosenttia luku 43 on pienempi kuin 148?</v>
      </c>
      <c r="BT47" s="46" t="str">
        <f t="shared" ref="BT47:BT65" ca="1" si="32">CONCATENATE("Prosenttiluku A on aluksi ",V47," %. Myöhemmin se on ",W47," %. Kuinka monta prosenttiyksikköä muutos on?")</f>
        <v>Prosenttiluku A on aluksi 7 %. Myöhemmin se on 29 %. Kuinka monta prosenttiyksikköä muutos on?</v>
      </c>
      <c r="BU47" s="46" t="str">
        <f t="shared" ref="BU47:BU65" ca="1" si="33">CONCATENATE("Herra X:n kannatus edellisissä vaaleissa oli ",V47," %. Nyt se on ",W47," %. Kuinka monta prosenttiyksikköä muutos on?")</f>
        <v>Herra X:n kannatus edellisissä vaaleissa oli 7 %. Nyt se on 29 %. Kuinka monta prosenttiyksikköä muutos on?</v>
      </c>
      <c r="BV47" s="46" t="str">
        <f ca="1">CONCATENATE(O47," prosenttia eräästä luvusta on ",P47,", mikä on tämä luku?")</f>
        <v>67 prosenttia eräästä luvusta on 148, mikä on tämä luku?</v>
      </c>
      <c r="BW47" s="46" t="str">
        <f t="shared" ref="BW47:BW65" ca="1" si="34">CONCATENATE("Tuotteesta saadaan ",Q47," % alennus. Alennus on ",ROUND(P47*Q47/100,2)," €. Mikä on alkuperäinen hinta?")</f>
        <v>Tuotteesta saadaan 48 % alennus. Alennus on 71,04 €. Mikä on alkuperäinen hinta?</v>
      </c>
      <c r="BX47" s="46" t="str">
        <f t="shared" ref="BX47:BX65" ca="1" si="35">CONCATENATE("Tuotteen hinta nousee ",S47," %. Hinnannousu on ",ROUND(P47*S47/100,2)," €. Mikä on alkuperäinen hinta?")</f>
        <v>Tuotteen hinta nousee 63 %. Hinnannousu on 93,24 €. Mikä on alkuperäinen hinta?</v>
      </c>
      <c r="BY47" s="46" t="str">
        <f t="shared" ref="BY47:BY65" ca="1" si="36">CONCATENATE("Tuotteesta saadaan ",Q47," % alennus. Hinta alennuksen jälkeen on ",ROUND(P47*(100-Q47)/100,2)," €. Mikä on alkuperäinen hinta?")</f>
        <v>Tuotteesta saadaan 48 % alennus. Hinta alennuksen jälkeen on 76,96 €. Mikä on alkuperäinen hinta?</v>
      </c>
      <c r="BZ47" s="46" t="str">
        <f t="shared" ref="BZ47:BZ65" ca="1" si="37">CONCATENATE("Tuotteen hinta nousee ",S47," %. Uusi hinta on ",ROUND(P47*(100+S47)/100,2)," €. Mikä on alkuperäinen hinta?")</f>
        <v>Tuotteen hinta nousee 63 %. Uusi hinta on 241,24 €. Mikä on alkuperäinen hinta?</v>
      </c>
      <c r="CA47" s="46" t="str">
        <f ca="1">CONCATENATE("Kalle saa palkkaa ",X47," €. Paljonko hän maksaa veroja, kun hänen veroprosenttinsa on ",Z47," %?")</f>
        <v>Kalle saa palkkaa 1510 €. Paljonko hän maksaa veroja, kun hänen veroprosenttinsa on 22 %?</v>
      </c>
      <c r="CB47" s="46" t="str">
        <f t="shared" ref="CB47:CB65" ca="1" si="38">CONCATENATE("Kalle saa palkkaa ",X47," €. Paljonko hänelle jää palkasta verojen jälkeen, kun hänen veroprosenttinsa on ",Z47," %?")</f>
        <v>Kalle saa palkkaa 1510 €. Paljonko hänelle jää palkasta verojen jälkeen, kun hänen veroprosenttinsa on 22 %?</v>
      </c>
      <c r="CC47" s="46" t="str">
        <f t="shared" ref="CC47:CC65" ca="1" si="39">CONCATENATE("Kalle saa palkkaa ",X47," €/kk. Kallen veroprosentti on ",Z47," %, tuloraja on ",Y47," € ja lisäprosentti ",Z47+AA47, " %.  Paljonko hän maksaa veroja?")</f>
        <v>Kalle saa palkkaa 1510 €/kk. Kallen veroprosentti on 22 %, tuloraja on 2693 € ja lisäprosentti 45 %.  Paljonko hän maksaa veroja?</v>
      </c>
      <c r="CD47" s="46" t="str">
        <f t="shared" ref="CD47:CD65" ca="1" si="40">CONCATENATE("Kalle saa palkkaa ",X47," €/kk. Kallen veroprosentti on ",Z47," %, tuloraja on ",Y47," € ja lisäprosentti ",Z47+AA47, " %.  Paljonko hänelle jää käteen verojen jälkeen?")</f>
        <v>Kalle saa palkkaa 1510 €/kk. Kallen veroprosentti on 22 %, tuloraja on 2693 € ja lisäprosentti 45 %.  Paljonko hänelle jää käteen verojen jälkeen?</v>
      </c>
      <c r="CE47" s="46" t="str">
        <f ca="1">CONCATENATE("Pankkitilillä on rahaa ",AD47," €. Korkoprosentti on ", AB47," %. Kuinka paljon se tuottaa korkoa vuodessa?")</f>
        <v>Pankkitilillä on rahaa 3334 €. Korkoprosentti on 0,2 %. Kuinka paljon se tuottaa korkoa vuodessa?</v>
      </c>
      <c r="CF47" s="46" t="str">
        <f t="shared" ref="CF47:CF65" ca="1" si="41">CONCATENATE("Pankkitilillä on rahaa ",AD47," €. Korkoprosentti on ", AB47," %. Kuinka paljon tilillä on rahaa vuoden kuluttua?")</f>
        <v>Pankkitilillä on rahaa 3334 €. Korkoprosentti on 0,2 %. Kuinka paljon tilillä on rahaa vuoden kuluttua?</v>
      </c>
      <c r="CG47" s="46" t="str">
        <f ca="1">CONCATENATE("Kuinka paljon ",AD47," € laina kasvaa korkoa kuukaudessa, kun korkoprosentti on ", AB47," %?")</f>
        <v>Kuinka paljon 3334 € laina kasvaa korkoa kuukaudessa, kun korkoprosentti on 0,2 %?</v>
      </c>
      <c r="CH47" s="46" t="str">
        <f ca="1">CONCATENATE("Kuinka paljon ",AD47," € laina kasvaa korkoa ", AE47," kuukaudessa, kun korkoprosentti on ", AB47," %?")</f>
        <v>Kuinka paljon 3334 € laina kasvaa korkoa 5 kuukaudessa, kun korkoprosentti on 0,2 %?</v>
      </c>
      <c r="CI47" s="46" t="str">
        <f ca="1">CONCATENATE("Kuinka paljon ",AD47," € laina kasvaa korkoa ", AF47," päivässä, kun korkoprosentti on ", AB47," %?")</f>
        <v>Kuinka paljon 3334 € laina kasvaa korkoa 230 päivässä, kun korkoprosentti on 0,2 %?</v>
      </c>
      <c r="CJ47" s="46" t="str">
        <f ca="1">CONCATENATE("Kuinka monta päivää ",AD47," € lainan pitää kasvaa korkoa, jotta korko olisi ",ROUND(AD47*AB47/100/365*AF47,2)," €. Korkoprosentti on ", AB47," %?")</f>
        <v>Kuinka monta päivää 3334 € lainan pitää kasvaa korkoa, jotta korko olisi 4,2 €. Korkoprosentti on 0,2 %?</v>
      </c>
      <c r="CK47" s="46" t="str">
        <f ca="1">CONCATENATE("Mikä on lainan korkoprosentin oltava, jotta ",AD47," € laina kasvaa korkoa ",ROUND(AD47*AB47/100/365*AF47,2)," €, kun laina-aika on ", AF47, " päivää?")</f>
        <v>Mikä on lainan korkoprosentin oltava, jotta 3334 € laina kasvaa korkoa 4,2 €, kun laina-aika on 230 päivää?</v>
      </c>
      <c r="CL47" s="46" t="str">
        <f ca="1">CONCATENATE("Kuinka paljon on lainan pääoma, kun ",AF47," päivässä kertyy korkoa ",ROUND(AD47*AB47/100/365*AF47,2)," € korkoprosentin ollessa ", AB47," %.")</f>
        <v>Kuinka paljon on lainan pääoma, kun 230 päivässä kertyy korkoa 4,2 € korkoprosentin ollessa 0,2 %.</v>
      </c>
      <c r="CM47" s="46" t="str">
        <f ca="1">CONCATENATE("Pankkitilillä on rahaa ",AD47," €. Korkoprosentti on ", AB47," %. Kuinka paljon tilillä on rahaa ",AC47," vuoden kuluttua, kun korko lisätään tilille aina vuoden kuluttua?")</f>
        <v>Pankkitilillä on rahaa 3334 €. Korkoprosentti on 0,2 %. Kuinka paljon tilillä on rahaa 3 vuoden kuluttua, kun korko lisätään tilille aina vuoden kuluttua?</v>
      </c>
      <c r="CN47" s="46" t="str">
        <f ca="1">CONCATENATE("Pankkitilillä on rahaa ",AD47," €. Korkoprosentti on ", AB47," %. Kuinka paljon korkoa kertyy ",AC47," vuodessa kuluttua, kun korko lisätään tilille aina vuoden kuluttua?")</f>
        <v>Pankkitilillä on rahaa 3334 €. Korkoprosentti on 0,2 %. Kuinka paljon korkoa kertyy 3 vuodessa kuluttua, kun korko lisätään tilille aina vuoden kuluttua?</v>
      </c>
      <c r="CO47" s="46" t="str">
        <f t="shared" ref="CO47:CO65" ca="1" si="42">CONCATENATE("Kuinka paljon on ",AG47, " promillea luvusta ",P47,"?")</f>
        <v>Kuinka paljon on 70 promillea luvusta 148?</v>
      </c>
      <c r="CP47" s="46" t="str">
        <f ca="1">CONCATENATE("Kuinka monta promillea luku ",ROUND(P47*AG47/1000,2), " on luvusta ",P47,"?")</f>
        <v>Kuinka monta promillea luku 10,36 on luvusta 148?</v>
      </c>
    </row>
    <row r="48" spans="1:94" ht="144" customHeight="1" x14ac:dyDescent="0.25">
      <c r="A48" s="25" t="s">
        <v>3</v>
      </c>
      <c r="B48" s="142" t="str">
        <f t="shared" ca="1" si="14"/>
        <v>140 euron tuotteesta saa 17 € alennuksen. Montako prosenttia alennus on?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27"/>
      <c r="N48" s="108">
        <f t="shared" ref="N48:N65" ca="1" si="43">AI48</f>
        <v>2</v>
      </c>
      <c r="O48" s="108">
        <f t="shared" ref="O48:O65" ca="1" si="44">AJ48</f>
        <v>74</v>
      </c>
      <c r="P48" s="108">
        <f t="shared" ref="P48:P65" ca="1" si="45">AK48</f>
        <v>140</v>
      </c>
      <c r="Q48" s="108">
        <f t="shared" ref="Q48:Q65" ca="1" si="46">AL48</f>
        <v>12</v>
      </c>
      <c r="R48" s="108">
        <f t="shared" ref="R48:R65" ca="1" si="47">AM48</f>
        <v>16</v>
      </c>
      <c r="S48" s="108">
        <f t="shared" ref="S48:S65" ca="1" si="48">AN48</f>
        <v>76</v>
      </c>
      <c r="T48" s="108">
        <f t="shared" ref="T48:T65" ca="1" si="49">AO48</f>
        <v>49</v>
      </c>
      <c r="U48" s="108">
        <f t="shared" ref="U48:U65" ca="1" si="50">AP48</f>
        <v>45</v>
      </c>
      <c r="V48" s="108">
        <f t="shared" ref="V48:V65" ca="1" si="51">AQ48</f>
        <v>68</v>
      </c>
      <c r="W48" s="108">
        <f t="shared" ref="W48:W65" ca="1" si="52">AR48</f>
        <v>28</v>
      </c>
      <c r="X48" s="108">
        <f t="shared" ref="X48:X65" ca="1" si="53">AS48</f>
        <v>2108</v>
      </c>
      <c r="Y48" s="108">
        <f t="shared" ref="Y48:Y65" ca="1" si="54">AT48</f>
        <v>2831</v>
      </c>
      <c r="Z48" s="108">
        <f t="shared" ref="Z48:Z65" ca="1" si="55">AU48</f>
        <v>17</v>
      </c>
      <c r="AA48" s="108">
        <f t="shared" ref="AA48:AA65" ca="1" si="56">AV48</f>
        <v>20</v>
      </c>
      <c r="AB48" s="108">
        <f t="shared" ref="AB48:AB65" ca="1" si="57">AW48</f>
        <v>3.4</v>
      </c>
      <c r="AC48" s="108">
        <f t="shared" ref="AC48:AC65" ca="1" si="58">AX48</f>
        <v>5</v>
      </c>
      <c r="AD48" s="108">
        <f t="shared" ref="AD48:AD65" ca="1" si="59">AY48</f>
        <v>4279</v>
      </c>
      <c r="AE48" s="108">
        <f t="shared" ref="AE48:AE65" ca="1" si="60">AZ48</f>
        <v>6</v>
      </c>
      <c r="AF48" s="108">
        <f t="shared" ref="AF48:AF65" ca="1" si="61">BA48</f>
        <v>310</v>
      </c>
      <c r="AG48" s="108">
        <f t="shared" ref="AG48:AG65" ca="1" si="62">BB48</f>
        <v>72</v>
      </c>
      <c r="AI48" s="105">
        <f t="shared" ca="1" si="16"/>
        <v>2</v>
      </c>
      <c r="AJ48" s="103">
        <f t="shared" ca="1" si="17"/>
        <v>74</v>
      </c>
      <c r="AK48" s="103">
        <f t="shared" ca="1" si="18"/>
        <v>140</v>
      </c>
      <c r="AL48" s="103">
        <f t="shared" ca="1" si="19"/>
        <v>12</v>
      </c>
      <c r="AM48" s="122">
        <f t="shared" ca="1" si="19"/>
        <v>16</v>
      </c>
      <c r="AN48" s="103">
        <f t="shared" ca="1" si="20"/>
        <v>76</v>
      </c>
      <c r="AO48" s="122">
        <f t="shared" ca="1" si="20"/>
        <v>49</v>
      </c>
      <c r="AP48" s="103">
        <f t="shared" ca="1" si="21"/>
        <v>45</v>
      </c>
      <c r="AQ48" s="103">
        <f t="shared" ref="AQ48:AR56" ca="1" si="63">RANDBETWEEN($B$17,$C$17)</f>
        <v>68</v>
      </c>
      <c r="AR48" s="103">
        <f t="shared" ca="1" si="63"/>
        <v>28</v>
      </c>
      <c r="AS48" s="106">
        <f t="shared" ca="1" si="22"/>
        <v>2108</v>
      </c>
      <c r="AT48" s="106">
        <f t="shared" ca="1" si="23"/>
        <v>2831</v>
      </c>
      <c r="AU48" s="106">
        <f t="shared" ref="AU48:AU56" ca="1" si="64">RANDBETWEEN($D$22,$E$22)</f>
        <v>17</v>
      </c>
      <c r="AV48" s="107">
        <f t="shared" ref="AV48:AV56" ca="1" si="65">RANDBETWEEN($F$22,$G$22)</f>
        <v>20</v>
      </c>
      <c r="AW48" s="107">
        <f t="shared" ca="1" si="24"/>
        <v>3.4</v>
      </c>
      <c r="AX48" s="107">
        <f t="shared" ca="1" si="25"/>
        <v>5</v>
      </c>
      <c r="AY48" s="107">
        <f t="shared" ca="1" si="26"/>
        <v>4279</v>
      </c>
      <c r="AZ48" s="107">
        <f t="shared" ca="1" si="27"/>
        <v>6</v>
      </c>
      <c r="BA48" s="107">
        <f t="shared" ca="1" si="28"/>
        <v>310</v>
      </c>
      <c r="BB48" s="107">
        <f t="shared" ref="BB48:BB56" ca="1" si="66">RANDBETWEEN($F$7,$G$7)</f>
        <v>72</v>
      </c>
      <c r="BC48" s="1"/>
      <c r="BD48" s="3">
        <f t="shared" ca="1" si="29"/>
        <v>2</v>
      </c>
      <c r="BE48" s="46" t="str">
        <f t="shared" ref="BE48:BE65" ca="1" si="67">CONCATENATE("Kuinka monta prosenttia luku ",ROUND(O48*P48/100,0), " on luvusta ",P48,"?")</f>
        <v>Kuinka monta prosenttia luku 104 on luvusta 140?</v>
      </c>
      <c r="BF48" s="46" t="str">
        <f t="shared" ref="BF48:BF65" ca="1" si="68">CONCATENATE(P48," euron tuotteesta saa ",ROUND(Q48*P48/100,0), " € alennuksen. Montako prosenttia alennus on?")</f>
        <v>140 euron tuotteesta saa 17 € alennuksen. Montako prosenttia alennus on?</v>
      </c>
      <c r="BG48" s="46" t="str">
        <f t="shared" ca="1" si="30"/>
        <v>140 euron tuotteen uusi hinta on 123 €. Montako prosenttia alennus on?</v>
      </c>
      <c r="BH48" s="46" t="str">
        <f t="shared" ref="BH48:BH65" ca="1" si="69">CONCATENATE(P48," euron tuotteen hinta nousee ",ROUND(S48*P48/100,0), " €. Montako prosenttia hinta nousee?")</f>
        <v>140 euron tuotteen hinta nousee 106 €. Montako prosenttia hinta nousee?</v>
      </c>
      <c r="BI48" s="46" t="str">
        <f t="shared" ref="BI48:BI65" ca="1" si="70">CONCATENATE(P48," euron tuotteen uusi hinta on ",P48+ROUND(S48*P48/100,0), " €. Montako prosenttia hinta nousee?")</f>
        <v>140 euron tuotteen uusi hinta on 246 €. Montako prosenttia hinta nousee?</v>
      </c>
      <c r="BJ48" s="46" t="str">
        <f t="shared" ref="BJ48:BJ65" ca="1" si="71">CONCATENATE("Kuinka paljon on ",O48, " % luvusta ",P48,"?")</f>
        <v>Kuinka paljon on 74 % luvusta 140?</v>
      </c>
      <c r="BK48" s="46" t="str">
        <f t="shared" ref="BK48:BK65" ca="1" si="72">CONCATENATE(P48," euron tuotteesta saa ",Q48, " % alennuksen. Paljonko on alennus?")</f>
        <v>140 euron tuotteesta saa 12 % alennuksen. Paljonko on alennus?</v>
      </c>
      <c r="BL48" s="46" t="str">
        <f t="shared" ref="BL48:BL65" ca="1" si="73">CONCATENATE(P48," euron tuotteesta saa ",Q48, " % alennuksen. Paljonko on uusi hinta?")</f>
        <v>140 euron tuotteesta saa 12 % alennuksen. Paljonko on uusi hinta?</v>
      </c>
      <c r="BM48" s="46" t="str">
        <f t="shared" ref="BM48:BM65" ca="1" si="74">CONCATENATE(P48," euron tuotteen hinta nousee ",S48, " %. Paljonko on uusi hinta?")</f>
        <v>140 euron tuotteen hinta nousee 76 %. Paljonko on uusi hinta?</v>
      </c>
      <c r="BN48" s="46" t="str">
        <f t="shared" ref="BN48:BN65" ca="1" si="75">CONCATENATE(P48," euron tuotteesta saa ",Q48, " % alennuksen. Jonkun ajan kuluttua hinta nousee ", S48, " %. Kuinka monta prosenttia hinnan muutos oli kaiken kaikkiaan?")</f>
        <v>140 euron tuotteesta saa 12 % alennuksen. Jonkun ajan kuluttua hinta nousee 76 %. Kuinka monta prosenttia hinnan muutos oli kaiken kaikkiaan?</v>
      </c>
      <c r="BO48" s="46" t="str">
        <f t="shared" ref="BO48:BO65" ca="1" si="76">CONCATENATE(P48," euron tuotteen hinta nousee ",S48, " %.Jonkun ajan kuluttua hinta laskee ", Q48, " %. Kuinka monta prosenttia hinnan muutos oli kaiken kaikkiaan?")</f>
        <v>140 euron tuotteen hinta nousee 76 %.Jonkun ajan kuluttua hinta laskee 12 %. Kuinka monta prosenttia hinnan muutos oli kaiken kaikkiaan?</v>
      </c>
      <c r="BP48" s="46" t="str">
        <f t="shared" ref="BP48:BP65" ca="1" si="77">CONCATENATE(P48," euron tuotteesta saa ",Q48, " % alennuksen. Jonkun ajan kuluttua hinta laskee vielä ", R48, " %. Kuinka monta prosenttia hinnan lasku oli kaiken kaikkiaan?")</f>
        <v>140 euron tuotteesta saa 12 % alennuksen. Jonkun ajan kuluttua hinta laskee vielä 16 %. Kuinka monta prosenttia hinnan lasku oli kaiken kaikkiaan?</v>
      </c>
      <c r="BQ48" s="46" t="str">
        <f t="shared" ref="BQ48:BQ65" ca="1" si="78">CONCATENATE(P48," euron tuotteen hinta nousee ",S48, " %.Jonkun ajan kuluttua hinta nousee vielä ", T48, " %. Kuinka monta prosenttia hinnan nousu oli kaiken kaikkiaan?")</f>
        <v>140 euron tuotteen hinta nousee 76 %.Jonkun ajan kuluttua hinta nousee vielä 49 %. Kuinka monta prosenttia hinnan nousu oli kaiken kaikkiaan?</v>
      </c>
      <c r="BR48" s="46" t="str">
        <f t="shared" ref="BR48:BR65" ca="1" si="79">CONCATENATE("Kuinka monta prosenttia luku ",ROUND(P48*(100+U48)/100,0)," on suurempi kuin ",P48)</f>
        <v>Kuinka monta prosenttia luku 203 on suurempi kuin 140</v>
      </c>
      <c r="BS48" s="46" t="str">
        <f t="shared" ca="1" si="31"/>
        <v>Kuinka monta prosenttia luku 77 on pienempi kuin 140?</v>
      </c>
      <c r="BT48" s="46" t="str">
        <f t="shared" ca="1" si="32"/>
        <v>Prosenttiluku A on aluksi 68 %. Myöhemmin se on 28 %. Kuinka monta prosenttiyksikköä muutos on?</v>
      </c>
      <c r="BU48" s="46" t="str">
        <f t="shared" ca="1" si="33"/>
        <v>Herra X:n kannatus edellisissä vaaleissa oli 68 %. Nyt se on 28 %. Kuinka monta prosenttiyksikköä muutos on?</v>
      </c>
      <c r="BV48" s="46" t="str">
        <f t="shared" ref="BV48:BV65" ca="1" si="80">CONCATENATE(O48," prosenttia eräästä luvusta on ",P48,", mikä on tämä luku?")</f>
        <v>74 prosenttia eräästä luvusta on 140, mikä on tämä luku?</v>
      </c>
      <c r="BW48" s="46" t="str">
        <f t="shared" ca="1" si="34"/>
        <v>Tuotteesta saadaan 12 % alennus. Alennus on 16,8 €. Mikä on alkuperäinen hinta?</v>
      </c>
      <c r="BX48" s="46" t="str">
        <f t="shared" ca="1" si="35"/>
        <v>Tuotteen hinta nousee 76 %. Hinnannousu on 106,4 €. Mikä on alkuperäinen hinta?</v>
      </c>
      <c r="BY48" s="46" t="str">
        <f t="shared" ca="1" si="36"/>
        <v>Tuotteesta saadaan 12 % alennus. Hinta alennuksen jälkeen on 123,2 €. Mikä on alkuperäinen hinta?</v>
      </c>
      <c r="BZ48" s="46" t="str">
        <f t="shared" ca="1" si="37"/>
        <v>Tuotteen hinta nousee 76 %. Uusi hinta on 246,4 €. Mikä on alkuperäinen hinta?</v>
      </c>
      <c r="CA48" s="46" t="str">
        <f t="shared" ref="CA48:CA65" ca="1" si="81">CONCATENATE("Kalle saa palkkaa ",X48," €. Paljonko hän maksaa veroja, kun hänen veroprosenttinsa on ",Z48," %?")</f>
        <v>Kalle saa palkkaa 2108 €. Paljonko hän maksaa veroja, kun hänen veroprosenttinsa on 17 %?</v>
      </c>
      <c r="CB48" s="46" t="str">
        <f t="shared" ca="1" si="38"/>
        <v>Kalle saa palkkaa 2108 €. Paljonko hänelle jää palkasta verojen jälkeen, kun hänen veroprosenttinsa on 17 %?</v>
      </c>
      <c r="CC48" s="46" t="str">
        <f t="shared" ca="1" si="39"/>
        <v>Kalle saa palkkaa 2108 €/kk. Kallen veroprosentti on 17 %, tuloraja on 2831 € ja lisäprosentti 37 %.  Paljonko hän maksaa veroja?</v>
      </c>
      <c r="CD48" s="46" t="str">
        <f t="shared" ca="1" si="40"/>
        <v>Kalle saa palkkaa 2108 €/kk. Kallen veroprosentti on 17 %, tuloraja on 2831 € ja lisäprosentti 37 %.  Paljonko hänelle jää käteen verojen jälkeen?</v>
      </c>
      <c r="CE48" s="46" t="str">
        <f t="shared" ref="CE48:CE65" ca="1" si="82">CONCATENATE("Pankkitilillä on rahaa ",AD48," €. Korkoprosentti on ", AB48," %. Kuinka paljon se tuottaa korkoa vuodessa?")</f>
        <v>Pankkitilillä on rahaa 4279 €. Korkoprosentti on 3,4 %. Kuinka paljon se tuottaa korkoa vuodessa?</v>
      </c>
      <c r="CF48" s="46" t="str">
        <f t="shared" ca="1" si="41"/>
        <v>Pankkitilillä on rahaa 4279 €. Korkoprosentti on 3,4 %. Kuinka paljon tilillä on rahaa vuoden kuluttua?</v>
      </c>
      <c r="CG48" s="46" t="str">
        <f t="shared" ref="CG48:CG65" ca="1" si="83">CONCATENATE("Kuinka paljon ",AD48," € laina kasvaa korkoa kuukaudessa, kun korkoprosentti on ", AB48," %?")</f>
        <v>Kuinka paljon 4279 € laina kasvaa korkoa kuukaudessa, kun korkoprosentti on 3,4 %?</v>
      </c>
      <c r="CH48" s="46" t="str">
        <f t="shared" ref="CH48:CH65" ca="1" si="84">CONCATENATE("Kuinka paljon ",AD48," € laina kasvaa korkoa ", AE48," kuukaudessa, kun korkoprosentti on ", AB48," %?")</f>
        <v>Kuinka paljon 4279 € laina kasvaa korkoa 6 kuukaudessa, kun korkoprosentti on 3,4 %?</v>
      </c>
      <c r="CI48" s="46" t="str">
        <f t="shared" ref="CI48:CI65" ca="1" si="85">CONCATENATE("Kuinka paljon ",AD48," € laina kasvaa korkoa ", AF48," päivässä, kun korkoprosentti on ", AB48," %?")</f>
        <v>Kuinka paljon 4279 € laina kasvaa korkoa 310 päivässä, kun korkoprosentti on 3,4 %?</v>
      </c>
      <c r="CJ48" s="46" t="str">
        <f t="shared" ref="CJ48:CJ65" ca="1" si="86">CONCATENATE("Kuinka monta päivää ",AD48," € lainan pitää kasvaa korkoa, jotta korko olisi ",ROUND(AD48*AB48/100/365*AF48,2)," €. Korkoprosentti on ", AB48," %?")</f>
        <v>Kuinka monta päivää 4279 € lainan pitää kasvaa korkoa, jotta korko olisi 123,56 €. Korkoprosentti on 3,4 %?</v>
      </c>
      <c r="CK48" s="46" t="str">
        <f t="shared" ref="CK48:CK65" ca="1" si="87">CONCATENATE("Mikä on lainan korkoprosentin oltava, jotta ",AD48," € laina kasvaa korkoa ",ROUND(AD48*AB48/100/365*AF48,2)," €, kun laina-aika on ", AF48, " päivää?")</f>
        <v>Mikä on lainan korkoprosentin oltava, jotta 4279 € laina kasvaa korkoa 123,56 €, kun laina-aika on 310 päivää?</v>
      </c>
      <c r="CL48" s="46" t="str">
        <f t="shared" ref="CL48:CL65" ca="1" si="88">CONCATENATE("Kuinka paljon on lainan pääoma, kun ",AF48," päivässä kertyy korkoa ",ROUND(AD48*AB48/100/365*AF48,2)," € korkoprosentin ollessa ", AB48," %.")</f>
        <v>Kuinka paljon on lainan pääoma, kun 310 päivässä kertyy korkoa 123,56 € korkoprosentin ollessa 3,4 %.</v>
      </c>
      <c r="CM48" s="46" t="str">
        <f t="shared" ref="CM48:CM65" ca="1" si="89">CONCATENATE("Pankkitilillä on rahaa ",AD48," €. Korkoprosentti on ", AB48," %. Kuinka paljon tilillä on rahaa ",AC48," vuoden kuluttua, kun korko lisätään tilille aina vuoden kuluttua?")</f>
        <v>Pankkitilillä on rahaa 4279 €. Korkoprosentti on 3,4 %. Kuinka paljon tilillä on rahaa 5 vuoden kuluttua, kun korko lisätään tilille aina vuoden kuluttua?</v>
      </c>
      <c r="CN48" s="46" t="str">
        <f t="shared" ref="CN48:CN65" ca="1" si="90">CONCATENATE("Pankkitilillä on rahaa ",AD48," €. Korkoprosentti on ", AB48," %. Kuinka paljon korkoa kertyy ",AC48," vuodessa kuluttua, kun korko lisätään tilille aina vuoden kuluttua?")</f>
        <v>Pankkitilillä on rahaa 4279 €. Korkoprosentti on 3,4 %. Kuinka paljon korkoa kertyy 5 vuodessa kuluttua, kun korko lisätään tilille aina vuoden kuluttua?</v>
      </c>
      <c r="CO48" s="46" t="str">
        <f t="shared" ca="1" si="42"/>
        <v>Kuinka paljon on 72 promillea luvusta 140?</v>
      </c>
      <c r="CP48" s="46" t="str">
        <f t="shared" ref="CP48:CP65" ca="1" si="91">CONCATENATE("Kuinka monta promillea luku ",ROUND(P48*AG48/1000,2), " on luvusta ",P48,"?")</f>
        <v>Kuinka monta promillea luku 10,08 on luvusta 140?</v>
      </c>
    </row>
    <row r="49" spans="1:94" ht="144" customHeight="1" x14ac:dyDescent="0.25">
      <c r="A49" s="25" t="s">
        <v>4</v>
      </c>
      <c r="B49" s="142" t="str">
        <f t="shared" ca="1" si="14"/>
        <v>Kuinka monta prosenttia luku 8 on luvusta 78?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27"/>
      <c r="N49" s="108">
        <f t="shared" ca="1" si="43"/>
        <v>1</v>
      </c>
      <c r="O49" s="108">
        <f t="shared" ca="1" si="44"/>
        <v>10</v>
      </c>
      <c r="P49" s="108">
        <f t="shared" ca="1" si="45"/>
        <v>78</v>
      </c>
      <c r="Q49" s="108">
        <f t="shared" ca="1" si="46"/>
        <v>16</v>
      </c>
      <c r="R49" s="108">
        <f t="shared" ca="1" si="47"/>
        <v>41</v>
      </c>
      <c r="S49" s="108">
        <f t="shared" ca="1" si="48"/>
        <v>3</v>
      </c>
      <c r="T49" s="108">
        <f t="shared" ca="1" si="49"/>
        <v>44</v>
      </c>
      <c r="U49" s="108">
        <f t="shared" ca="1" si="50"/>
        <v>15</v>
      </c>
      <c r="V49" s="108">
        <f t="shared" ca="1" si="51"/>
        <v>43</v>
      </c>
      <c r="W49" s="108">
        <f t="shared" ca="1" si="52"/>
        <v>47</v>
      </c>
      <c r="X49" s="108">
        <f t="shared" ca="1" si="53"/>
        <v>2800</v>
      </c>
      <c r="Y49" s="108">
        <f t="shared" ca="1" si="54"/>
        <v>1655</v>
      </c>
      <c r="Z49" s="108">
        <f t="shared" ca="1" si="55"/>
        <v>29</v>
      </c>
      <c r="AA49" s="108">
        <f t="shared" ca="1" si="56"/>
        <v>21</v>
      </c>
      <c r="AB49" s="108">
        <f t="shared" ca="1" si="57"/>
        <v>2</v>
      </c>
      <c r="AC49" s="108">
        <f t="shared" ca="1" si="58"/>
        <v>2</v>
      </c>
      <c r="AD49" s="108">
        <f t="shared" ca="1" si="59"/>
        <v>2342</v>
      </c>
      <c r="AE49" s="108">
        <f t="shared" ca="1" si="60"/>
        <v>4</v>
      </c>
      <c r="AF49" s="108">
        <f t="shared" ca="1" si="61"/>
        <v>7</v>
      </c>
      <c r="AG49" s="108">
        <f t="shared" ca="1" si="62"/>
        <v>34</v>
      </c>
      <c r="AI49" s="105">
        <f t="shared" ca="1" si="16"/>
        <v>1</v>
      </c>
      <c r="AJ49" s="103">
        <f t="shared" ca="1" si="17"/>
        <v>10</v>
      </c>
      <c r="AK49" s="103">
        <f t="shared" ca="1" si="18"/>
        <v>78</v>
      </c>
      <c r="AL49" s="103">
        <f t="shared" ca="1" si="19"/>
        <v>16</v>
      </c>
      <c r="AM49" s="122">
        <f t="shared" ca="1" si="19"/>
        <v>41</v>
      </c>
      <c r="AN49" s="103">
        <f t="shared" ca="1" si="20"/>
        <v>3</v>
      </c>
      <c r="AO49" s="122">
        <f t="shared" ca="1" si="20"/>
        <v>44</v>
      </c>
      <c r="AP49" s="103">
        <f t="shared" ca="1" si="21"/>
        <v>15</v>
      </c>
      <c r="AQ49" s="103">
        <f t="shared" ca="1" si="63"/>
        <v>43</v>
      </c>
      <c r="AR49" s="103">
        <f t="shared" ca="1" si="63"/>
        <v>47</v>
      </c>
      <c r="AS49" s="106">
        <f t="shared" ca="1" si="22"/>
        <v>2800</v>
      </c>
      <c r="AT49" s="106">
        <f t="shared" ca="1" si="23"/>
        <v>1655</v>
      </c>
      <c r="AU49" s="106">
        <f t="shared" ca="1" si="64"/>
        <v>29</v>
      </c>
      <c r="AV49" s="107">
        <f t="shared" ca="1" si="65"/>
        <v>21</v>
      </c>
      <c r="AW49" s="107">
        <f t="shared" ca="1" si="24"/>
        <v>2</v>
      </c>
      <c r="AX49" s="107">
        <f t="shared" ca="1" si="25"/>
        <v>2</v>
      </c>
      <c r="AY49" s="107">
        <f t="shared" ca="1" si="26"/>
        <v>2342</v>
      </c>
      <c r="AZ49" s="107">
        <f t="shared" ca="1" si="27"/>
        <v>4</v>
      </c>
      <c r="BA49" s="107">
        <f t="shared" ca="1" si="28"/>
        <v>7</v>
      </c>
      <c r="BB49" s="107">
        <f t="shared" ca="1" si="66"/>
        <v>34</v>
      </c>
      <c r="BC49" s="1"/>
      <c r="BD49" s="3">
        <f t="shared" ca="1" si="29"/>
        <v>1</v>
      </c>
      <c r="BE49" s="46" t="str">
        <f t="shared" ca="1" si="67"/>
        <v>Kuinka monta prosenttia luku 8 on luvusta 78?</v>
      </c>
      <c r="BF49" s="46" t="str">
        <f t="shared" ca="1" si="68"/>
        <v>78 euron tuotteesta saa 12 € alennuksen. Montako prosenttia alennus on?</v>
      </c>
      <c r="BG49" s="46" t="str">
        <f t="shared" ca="1" si="30"/>
        <v>78 euron tuotteen uusi hinta on 66 €. Montako prosenttia alennus on?</v>
      </c>
      <c r="BH49" s="46" t="str">
        <f t="shared" ca="1" si="69"/>
        <v>78 euron tuotteen hinta nousee 2 €. Montako prosenttia hinta nousee?</v>
      </c>
      <c r="BI49" s="46" t="str">
        <f t="shared" ca="1" si="70"/>
        <v>78 euron tuotteen uusi hinta on 80 €. Montako prosenttia hinta nousee?</v>
      </c>
      <c r="BJ49" s="46" t="str">
        <f t="shared" ca="1" si="71"/>
        <v>Kuinka paljon on 10 % luvusta 78?</v>
      </c>
      <c r="BK49" s="46" t="str">
        <f t="shared" ca="1" si="72"/>
        <v>78 euron tuotteesta saa 16 % alennuksen. Paljonko on alennus?</v>
      </c>
      <c r="BL49" s="46" t="str">
        <f t="shared" ca="1" si="73"/>
        <v>78 euron tuotteesta saa 16 % alennuksen. Paljonko on uusi hinta?</v>
      </c>
      <c r="BM49" s="46" t="str">
        <f t="shared" ca="1" si="74"/>
        <v>78 euron tuotteen hinta nousee 3 %. Paljonko on uusi hinta?</v>
      </c>
      <c r="BN49" s="46" t="str">
        <f t="shared" ca="1" si="75"/>
        <v>78 euron tuotteesta saa 16 % alennuksen. Jonkun ajan kuluttua hinta nousee 3 %. Kuinka monta prosenttia hinnan muutos oli kaiken kaikkiaan?</v>
      </c>
      <c r="BO49" s="46" t="str">
        <f t="shared" ca="1" si="76"/>
        <v>78 euron tuotteen hinta nousee 3 %.Jonkun ajan kuluttua hinta laskee 16 %. Kuinka monta prosenttia hinnan muutos oli kaiken kaikkiaan?</v>
      </c>
      <c r="BP49" s="46" t="str">
        <f t="shared" ca="1" si="77"/>
        <v>78 euron tuotteesta saa 16 % alennuksen. Jonkun ajan kuluttua hinta laskee vielä 41 %. Kuinka monta prosenttia hinnan lasku oli kaiken kaikkiaan?</v>
      </c>
      <c r="BQ49" s="46" t="str">
        <f t="shared" ca="1" si="78"/>
        <v>78 euron tuotteen hinta nousee 3 %.Jonkun ajan kuluttua hinta nousee vielä 44 %. Kuinka monta prosenttia hinnan nousu oli kaiken kaikkiaan?</v>
      </c>
      <c r="BR49" s="46" t="str">
        <f t="shared" ca="1" si="79"/>
        <v>Kuinka monta prosenttia luku 90 on suurempi kuin 78</v>
      </c>
      <c r="BS49" s="46" t="str">
        <f t="shared" ca="1" si="31"/>
        <v>Kuinka monta prosenttia luku 66 on pienempi kuin 78?</v>
      </c>
      <c r="BT49" s="46" t="str">
        <f t="shared" ca="1" si="32"/>
        <v>Prosenttiluku A on aluksi 43 %. Myöhemmin se on 47 %. Kuinka monta prosenttiyksikköä muutos on?</v>
      </c>
      <c r="BU49" s="46" t="str">
        <f t="shared" ca="1" si="33"/>
        <v>Herra X:n kannatus edellisissä vaaleissa oli 43 %. Nyt se on 47 %. Kuinka monta prosenttiyksikköä muutos on?</v>
      </c>
      <c r="BV49" s="46" t="str">
        <f t="shared" ca="1" si="80"/>
        <v>10 prosenttia eräästä luvusta on 78, mikä on tämä luku?</v>
      </c>
      <c r="BW49" s="46" t="str">
        <f t="shared" ca="1" si="34"/>
        <v>Tuotteesta saadaan 16 % alennus. Alennus on 12,48 €. Mikä on alkuperäinen hinta?</v>
      </c>
      <c r="BX49" s="46" t="str">
        <f t="shared" ca="1" si="35"/>
        <v>Tuotteen hinta nousee 3 %. Hinnannousu on 2,34 €. Mikä on alkuperäinen hinta?</v>
      </c>
      <c r="BY49" s="46" t="str">
        <f t="shared" ca="1" si="36"/>
        <v>Tuotteesta saadaan 16 % alennus. Hinta alennuksen jälkeen on 65,52 €. Mikä on alkuperäinen hinta?</v>
      </c>
      <c r="BZ49" s="46" t="str">
        <f t="shared" ca="1" si="37"/>
        <v>Tuotteen hinta nousee 3 %. Uusi hinta on 80,34 €. Mikä on alkuperäinen hinta?</v>
      </c>
      <c r="CA49" s="46" t="str">
        <f t="shared" ca="1" si="81"/>
        <v>Kalle saa palkkaa 2800 €. Paljonko hän maksaa veroja, kun hänen veroprosenttinsa on 29 %?</v>
      </c>
      <c r="CB49" s="46" t="str">
        <f t="shared" ca="1" si="38"/>
        <v>Kalle saa palkkaa 2800 €. Paljonko hänelle jää palkasta verojen jälkeen, kun hänen veroprosenttinsa on 29 %?</v>
      </c>
      <c r="CC49" s="46" t="str">
        <f t="shared" ca="1" si="39"/>
        <v>Kalle saa palkkaa 2800 €/kk. Kallen veroprosentti on 29 %, tuloraja on 1655 € ja lisäprosentti 50 %.  Paljonko hän maksaa veroja?</v>
      </c>
      <c r="CD49" s="46" t="str">
        <f t="shared" ca="1" si="40"/>
        <v>Kalle saa palkkaa 2800 €/kk. Kallen veroprosentti on 29 %, tuloraja on 1655 € ja lisäprosentti 50 %.  Paljonko hänelle jää käteen verojen jälkeen?</v>
      </c>
      <c r="CE49" s="46" t="str">
        <f t="shared" ca="1" si="82"/>
        <v>Pankkitilillä on rahaa 2342 €. Korkoprosentti on 2 %. Kuinka paljon se tuottaa korkoa vuodessa?</v>
      </c>
      <c r="CF49" s="46" t="str">
        <f t="shared" ca="1" si="41"/>
        <v>Pankkitilillä on rahaa 2342 €. Korkoprosentti on 2 %. Kuinka paljon tilillä on rahaa vuoden kuluttua?</v>
      </c>
      <c r="CG49" s="46" t="str">
        <f t="shared" ca="1" si="83"/>
        <v>Kuinka paljon 2342 € laina kasvaa korkoa kuukaudessa, kun korkoprosentti on 2 %?</v>
      </c>
      <c r="CH49" s="46" t="str">
        <f t="shared" ca="1" si="84"/>
        <v>Kuinka paljon 2342 € laina kasvaa korkoa 4 kuukaudessa, kun korkoprosentti on 2 %?</v>
      </c>
      <c r="CI49" s="46" t="str">
        <f t="shared" ca="1" si="85"/>
        <v>Kuinka paljon 2342 € laina kasvaa korkoa 7 päivässä, kun korkoprosentti on 2 %?</v>
      </c>
      <c r="CJ49" s="46" t="str">
        <f t="shared" ca="1" si="86"/>
        <v>Kuinka monta päivää 2342 € lainan pitää kasvaa korkoa, jotta korko olisi 0,9 €. Korkoprosentti on 2 %?</v>
      </c>
      <c r="CK49" s="46" t="str">
        <f t="shared" ca="1" si="87"/>
        <v>Mikä on lainan korkoprosentin oltava, jotta 2342 € laina kasvaa korkoa 0,9 €, kun laina-aika on 7 päivää?</v>
      </c>
      <c r="CL49" s="46" t="str">
        <f t="shared" ca="1" si="88"/>
        <v>Kuinka paljon on lainan pääoma, kun 7 päivässä kertyy korkoa 0,9 € korkoprosentin ollessa 2 %.</v>
      </c>
      <c r="CM49" s="46" t="str">
        <f t="shared" ca="1" si="89"/>
        <v>Pankkitilillä on rahaa 2342 €. Korkoprosentti on 2 %. Kuinka paljon tilillä on rahaa 2 vuoden kuluttua, kun korko lisätään tilille aina vuoden kuluttua?</v>
      </c>
      <c r="CN49" s="46" t="str">
        <f t="shared" ca="1" si="90"/>
        <v>Pankkitilillä on rahaa 2342 €. Korkoprosentti on 2 %. Kuinka paljon korkoa kertyy 2 vuodessa kuluttua, kun korko lisätään tilille aina vuoden kuluttua?</v>
      </c>
      <c r="CO49" s="46" t="str">
        <f t="shared" ca="1" si="42"/>
        <v>Kuinka paljon on 34 promillea luvusta 78?</v>
      </c>
      <c r="CP49" s="46" t="str">
        <f t="shared" ca="1" si="91"/>
        <v>Kuinka monta promillea luku 2,65 on luvusta 78?</v>
      </c>
    </row>
    <row r="50" spans="1:94" ht="144" customHeight="1" x14ac:dyDescent="0.25">
      <c r="A50" s="25" t="s">
        <v>5</v>
      </c>
      <c r="B50" s="142" t="str">
        <f t="shared" ca="1" si="14"/>
        <v>41 euron tuotteen hinta nousee 24 €. Montako prosenttia hinta nousee?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27"/>
      <c r="N50" s="108">
        <f t="shared" ca="1" si="43"/>
        <v>4</v>
      </c>
      <c r="O50" s="108">
        <f t="shared" ca="1" si="44"/>
        <v>31</v>
      </c>
      <c r="P50" s="108">
        <f t="shared" ca="1" si="45"/>
        <v>41</v>
      </c>
      <c r="Q50" s="108">
        <f t="shared" ca="1" si="46"/>
        <v>60</v>
      </c>
      <c r="R50" s="108">
        <f t="shared" ca="1" si="47"/>
        <v>36</v>
      </c>
      <c r="S50" s="108">
        <f t="shared" ca="1" si="48"/>
        <v>58</v>
      </c>
      <c r="T50" s="108">
        <f t="shared" ca="1" si="49"/>
        <v>65</v>
      </c>
      <c r="U50" s="108">
        <f t="shared" ca="1" si="50"/>
        <v>28</v>
      </c>
      <c r="V50" s="108">
        <f t="shared" ca="1" si="51"/>
        <v>9</v>
      </c>
      <c r="W50" s="108">
        <f t="shared" ca="1" si="52"/>
        <v>1</v>
      </c>
      <c r="X50" s="108">
        <f t="shared" ca="1" si="53"/>
        <v>3327</v>
      </c>
      <c r="Y50" s="108">
        <f t="shared" ca="1" si="54"/>
        <v>2999</v>
      </c>
      <c r="Z50" s="108">
        <f t="shared" ca="1" si="55"/>
        <v>23</v>
      </c>
      <c r="AA50" s="108">
        <f t="shared" ca="1" si="56"/>
        <v>17</v>
      </c>
      <c r="AB50" s="108">
        <f t="shared" ca="1" si="57"/>
        <v>0.4</v>
      </c>
      <c r="AC50" s="108">
        <f t="shared" ca="1" si="58"/>
        <v>1</v>
      </c>
      <c r="AD50" s="108">
        <f t="shared" ca="1" si="59"/>
        <v>4394</v>
      </c>
      <c r="AE50" s="108">
        <f t="shared" ca="1" si="60"/>
        <v>5</v>
      </c>
      <c r="AF50" s="108">
        <f t="shared" ca="1" si="61"/>
        <v>167</v>
      </c>
      <c r="AG50" s="108">
        <f t="shared" ca="1" si="62"/>
        <v>68</v>
      </c>
      <c r="AI50" s="105">
        <f t="shared" ca="1" si="16"/>
        <v>4</v>
      </c>
      <c r="AJ50" s="103">
        <f t="shared" ca="1" si="17"/>
        <v>31</v>
      </c>
      <c r="AK50" s="103">
        <f t="shared" ca="1" si="18"/>
        <v>41</v>
      </c>
      <c r="AL50" s="103">
        <f t="shared" ca="1" si="19"/>
        <v>60</v>
      </c>
      <c r="AM50" s="122">
        <f t="shared" ca="1" si="19"/>
        <v>36</v>
      </c>
      <c r="AN50" s="103">
        <f t="shared" ca="1" si="20"/>
        <v>58</v>
      </c>
      <c r="AO50" s="122">
        <f t="shared" ca="1" si="20"/>
        <v>65</v>
      </c>
      <c r="AP50" s="103">
        <f t="shared" ca="1" si="21"/>
        <v>28</v>
      </c>
      <c r="AQ50" s="103">
        <f t="shared" ca="1" si="63"/>
        <v>9</v>
      </c>
      <c r="AR50" s="103">
        <f t="shared" ca="1" si="63"/>
        <v>1</v>
      </c>
      <c r="AS50" s="106">
        <f t="shared" ca="1" si="22"/>
        <v>3327</v>
      </c>
      <c r="AT50" s="106">
        <f t="shared" ca="1" si="23"/>
        <v>2999</v>
      </c>
      <c r="AU50" s="106">
        <f t="shared" ca="1" si="64"/>
        <v>23</v>
      </c>
      <c r="AV50" s="107">
        <f t="shared" ca="1" si="65"/>
        <v>17</v>
      </c>
      <c r="AW50" s="107">
        <f t="shared" ca="1" si="24"/>
        <v>0.4</v>
      </c>
      <c r="AX50" s="107">
        <f t="shared" ca="1" si="25"/>
        <v>1</v>
      </c>
      <c r="AY50" s="107">
        <f t="shared" ca="1" si="26"/>
        <v>4394</v>
      </c>
      <c r="AZ50" s="107">
        <f t="shared" ca="1" si="27"/>
        <v>5</v>
      </c>
      <c r="BA50" s="107">
        <f t="shared" ca="1" si="28"/>
        <v>167</v>
      </c>
      <c r="BB50" s="107">
        <f t="shared" ca="1" si="66"/>
        <v>68</v>
      </c>
      <c r="BC50" s="1"/>
      <c r="BD50" s="3">
        <f t="shared" ca="1" si="29"/>
        <v>4</v>
      </c>
      <c r="BE50" s="46" t="str">
        <f t="shared" ca="1" si="67"/>
        <v>Kuinka monta prosenttia luku 13 on luvusta 41?</v>
      </c>
      <c r="BF50" s="46" t="str">
        <f t="shared" ca="1" si="68"/>
        <v>41 euron tuotteesta saa 25 € alennuksen. Montako prosenttia alennus on?</v>
      </c>
      <c r="BG50" s="46" t="str">
        <f t="shared" ca="1" si="30"/>
        <v>41 euron tuotteen uusi hinta on 16 €. Montako prosenttia alennus on?</v>
      </c>
      <c r="BH50" s="46" t="str">
        <f t="shared" ca="1" si="69"/>
        <v>41 euron tuotteen hinta nousee 24 €. Montako prosenttia hinta nousee?</v>
      </c>
      <c r="BI50" s="46" t="str">
        <f t="shared" ca="1" si="70"/>
        <v>41 euron tuotteen uusi hinta on 65 €. Montako prosenttia hinta nousee?</v>
      </c>
      <c r="BJ50" s="46" t="str">
        <f t="shared" ca="1" si="71"/>
        <v>Kuinka paljon on 31 % luvusta 41?</v>
      </c>
      <c r="BK50" s="46" t="str">
        <f t="shared" ca="1" si="72"/>
        <v>41 euron tuotteesta saa 60 % alennuksen. Paljonko on alennus?</v>
      </c>
      <c r="BL50" s="46" t="str">
        <f t="shared" ca="1" si="73"/>
        <v>41 euron tuotteesta saa 60 % alennuksen. Paljonko on uusi hinta?</v>
      </c>
      <c r="BM50" s="46" t="str">
        <f t="shared" ca="1" si="74"/>
        <v>41 euron tuotteen hinta nousee 58 %. Paljonko on uusi hinta?</v>
      </c>
      <c r="BN50" s="46" t="str">
        <f t="shared" ca="1" si="75"/>
        <v>41 euron tuotteesta saa 60 % alennuksen. Jonkun ajan kuluttua hinta nousee 58 %. Kuinka monta prosenttia hinnan muutos oli kaiken kaikkiaan?</v>
      </c>
      <c r="BO50" s="46" t="str">
        <f t="shared" ca="1" si="76"/>
        <v>41 euron tuotteen hinta nousee 58 %.Jonkun ajan kuluttua hinta laskee 60 %. Kuinka monta prosenttia hinnan muutos oli kaiken kaikkiaan?</v>
      </c>
      <c r="BP50" s="46" t="str">
        <f t="shared" ca="1" si="77"/>
        <v>41 euron tuotteesta saa 60 % alennuksen. Jonkun ajan kuluttua hinta laskee vielä 36 %. Kuinka monta prosenttia hinnan lasku oli kaiken kaikkiaan?</v>
      </c>
      <c r="BQ50" s="46" t="str">
        <f t="shared" ca="1" si="78"/>
        <v>41 euron tuotteen hinta nousee 58 %.Jonkun ajan kuluttua hinta nousee vielä 65 %. Kuinka monta prosenttia hinnan nousu oli kaiken kaikkiaan?</v>
      </c>
      <c r="BR50" s="46" t="str">
        <f t="shared" ca="1" si="79"/>
        <v>Kuinka monta prosenttia luku 52 on suurempi kuin 41</v>
      </c>
      <c r="BS50" s="46" t="str">
        <f t="shared" ca="1" si="31"/>
        <v>Kuinka monta prosenttia luku 30 on pienempi kuin 41?</v>
      </c>
      <c r="BT50" s="46" t="str">
        <f t="shared" ca="1" si="32"/>
        <v>Prosenttiluku A on aluksi 9 %. Myöhemmin se on 1 %. Kuinka monta prosenttiyksikköä muutos on?</v>
      </c>
      <c r="BU50" s="46" t="str">
        <f t="shared" ca="1" si="33"/>
        <v>Herra X:n kannatus edellisissä vaaleissa oli 9 %. Nyt se on 1 %. Kuinka monta prosenttiyksikköä muutos on?</v>
      </c>
      <c r="BV50" s="46" t="str">
        <f t="shared" ca="1" si="80"/>
        <v>31 prosenttia eräästä luvusta on 41, mikä on tämä luku?</v>
      </c>
      <c r="BW50" s="46" t="str">
        <f t="shared" ca="1" si="34"/>
        <v>Tuotteesta saadaan 60 % alennus. Alennus on 24,6 €. Mikä on alkuperäinen hinta?</v>
      </c>
      <c r="BX50" s="46" t="str">
        <f t="shared" ca="1" si="35"/>
        <v>Tuotteen hinta nousee 58 %. Hinnannousu on 23,78 €. Mikä on alkuperäinen hinta?</v>
      </c>
      <c r="BY50" s="46" t="str">
        <f t="shared" ca="1" si="36"/>
        <v>Tuotteesta saadaan 60 % alennus. Hinta alennuksen jälkeen on 16,4 €. Mikä on alkuperäinen hinta?</v>
      </c>
      <c r="BZ50" s="46" t="str">
        <f t="shared" ca="1" si="37"/>
        <v>Tuotteen hinta nousee 58 %. Uusi hinta on 64,78 €. Mikä on alkuperäinen hinta?</v>
      </c>
      <c r="CA50" s="46" t="str">
        <f t="shared" ca="1" si="81"/>
        <v>Kalle saa palkkaa 3327 €. Paljonko hän maksaa veroja, kun hänen veroprosenttinsa on 23 %?</v>
      </c>
      <c r="CB50" s="46" t="str">
        <f t="shared" ca="1" si="38"/>
        <v>Kalle saa palkkaa 3327 €. Paljonko hänelle jää palkasta verojen jälkeen, kun hänen veroprosenttinsa on 23 %?</v>
      </c>
      <c r="CC50" s="46" t="str">
        <f t="shared" ca="1" si="39"/>
        <v>Kalle saa palkkaa 3327 €/kk. Kallen veroprosentti on 23 %, tuloraja on 2999 € ja lisäprosentti 40 %.  Paljonko hän maksaa veroja?</v>
      </c>
      <c r="CD50" s="46" t="str">
        <f t="shared" ca="1" si="40"/>
        <v>Kalle saa palkkaa 3327 €/kk. Kallen veroprosentti on 23 %, tuloraja on 2999 € ja lisäprosentti 40 %.  Paljonko hänelle jää käteen verojen jälkeen?</v>
      </c>
      <c r="CE50" s="46" t="str">
        <f t="shared" ca="1" si="82"/>
        <v>Pankkitilillä on rahaa 4394 €. Korkoprosentti on 0,4 %. Kuinka paljon se tuottaa korkoa vuodessa?</v>
      </c>
      <c r="CF50" s="46" t="str">
        <f t="shared" ca="1" si="41"/>
        <v>Pankkitilillä on rahaa 4394 €. Korkoprosentti on 0,4 %. Kuinka paljon tilillä on rahaa vuoden kuluttua?</v>
      </c>
      <c r="CG50" s="46" t="str">
        <f t="shared" ca="1" si="83"/>
        <v>Kuinka paljon 4394 € laina kasvaa korkoa kuukaudessa, kun korkoprosentti on 0,4 %?</v>
      </c>
      <c r="CH50" s="46" t="str">
        <f t="shared" ca="1" si="84"/>
        <v>Kuinka paljon 4394 € laina kasvaa korkoa 5 kuukaudessa, kun korkoprosentti on 0,4 %?</v>
      </c>
      <c r="CI50" s="46" t="str">
        <f t="shared" ca="1" si="85"/>
        <v>Kuinka paljon 4394 € laina kasvaa korkoa 167 päivässä, kun korkoprosentti on 0,4 %?</v>
      </c>
      <c r="CJ50" s="46" t="str">
        <f t="shared" ca="1" si="86"/>
        <v>Kuinka monta päivää 4394 € lainan pitää kasvaa korkoa, jotta korko olisi 8,04 €. Korkoprosentti on 0,4 %?</v>
      </c>
      <c r="CK50" s="46" t="str">
        <f t="shared" ca="1" si="87"/>
        <v>Mikä on lainan korkoprosentin oltava, jotta 4394 € laina kasvaa korkoa 8,04 €, kun laina-aika on 167 päivää?</v>
      </c>
      <c r="CL50" s="46" t="str">
        <f t="shared" ca="1" si="88"/>
        <v>Kuinka paljon on lainan pääoma, kun 167 päivässä kertyy korkoa 8,04 € korkoprosentin ollessa 0,4 %.</v>
      </c>
      <c r="CM50" s="46" t="str">
        <f t="shared" ca="1" si="89"/>
        <v>Pankkitilillä on rahaa 4394 €. Korkoprosentti on 0,4 %. Kuinka paljon tilillä on rahaa 1 vuoden kuluttua, kun korko lisätään tilille aina vuoden kuluttua?</v>
      </c>
      <c r="CN50" s="46" t="str">
        <f t="shared" ca="1" si="90"/>
        <v>Pankkitilillä on rahaa 4394 €. Korkoprosentti on 0,4 %. Kuinka paljon korkoa kertyy 1 vuodessa kuluttua, kun korko lisätään tilille aina vuoden kuluttua?</v>
      </c>
      <c r="CO50" s="46" t="str">
        <f t="shared" ca="1" si="42"/>
        <v>Kuinka paljon on 68 promillea luvusta 41?</v>
      </c>
      <c r="CP50" s="46" t="str">
        <f t="shared" ca="1" si="91"/>
        <v>Kuinka monta promillea luku 2,79 on luvusta 41?</v>
      </c>
    </row>
    <row r="51" spans="1:94" ht="144" customHeight="1" x14ac:dyDescent="0.25">
      <c r="A51" s="25" t="s">
        <v>6</v>
      </c>
      <c r="B51" s="142" t="str">
        <f t="shared" ca="1" si="14"/>
        <v>119 euron tuotteen uusi hinta on 201 €. Montako prosenttia hinta nousee?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27"/>
      <c r="N51" s="108">
        <f t="shared" ca="1" si="43"/>
        <v>5</v>
      </c>
      <c r="O51" s="108">
        <f t="shared" ca="1" si="44"/>
        <v>86</v>
      </c>
      <c r="P51" s="108">
        <f t="shared" ca="1" si="45"/>
        <v>119</v>
      </c>
      <c r="Q51" s="108">
        <f t="shared" ca="1" si="46"/>
        <v>8</v>
      </c>
      <c r="R51" s="108">
        <f t="shared" ca="1" si="47"/>
        <v>53</v>
      </c>
      <c r="S51" s="108">
        <f t="shared" ca="1" si="48"/>
        <v>69</v>
      </c>
      <c r="T51" s="108">
        <f t="shared" ca="1" si="49"/>
        <v>59</v>
      </c>
      <c r="U51" s="108">
        <f t="shared" ca="1" si="50"/>
        <v>26</v>
      </c>
      <c r="V51" s="108">
        <f t="shared" ca="1" si="51"/>
        <v>97</v>
      </c>
      <c r="W51" s="108">
        <f t="shared" ca="1" si="52"/>
        <v>21</v>
      </c>
      <c r="X51" s="108">
        <f t="shared" ca="1" si="53"/>
        <v>3590</v>
      </c>
      <c r="Y51" s="108">
        <f t="shared" ca="1" si="54"/>
        <v>2973</v>
      </c>
      <c r="Z51" s="108">
        <f t="shared" ca="1" si="55"/>
        <v>28</v>
      </c>
      <c r="AA51" s="108">
        <f t="shared" ca="1" si="56"/>
        <v>15</v>
      </c>
      <c r="AB51" s="108">
        <f t="shared" ca="1" si="57"/>
        <v>3.6</v>
      </c>
      <c r="AC51" s="108">
        <f t="shared" ca="1" si="58"/>
        <v>3</v>
      </c>
      <c r="AD51" s="108">
        <f t="shared" ca="1" si="59"/>
        <v>4379</v>
      </c>
      <c r="AE51" s="108">
        <f t="shared" ca="1" si="60"/>
        <v>5</v>
      </c>
      <c r="AF51" s="108">
        <f t="shared" ca="1" si="61"/>
        <v>163</v>
      </c>
      <c r="AG51" s="108">
        <f t="shared" ca="1" si="62"/>
        <v>2</v>
      </c>
      <c r="AI51" s="105">
        <f t="shared" ca="1" si="16"/>
        <v>5</v>
      </c>
      <c r="AJ51" s="103">
        <f t="shared" ca="1" si="17"/>
        <v>86</v>
      </c>
      <c r="AK51" s="103">
        <f t="shared" ca="1" si="18"/>
        <v>119</v>
      </c>
      <c r="AL51" s="103">
        <f t="shared" ca="1" si="19"/>
        <v>8</v>
      </c>
      <c r="AM51" s="122">
        <f t="shared" ca="1" si="19"/>
        <v>53</v>
      </c>
      <c r="AN51" s="103">
        <f t="shared" ca="1" si="20"/>
        <v>69</v>
      </c>
      <c r="AO51" s="122">
        <f t="shared" ca="1" si="20"/>
        <v>59</v>
      </c>
      <c r="AP51" s="103">
        <f t="shared" ca="1" si="21"/>
        <v>26</v>
      </c>
      <c r="AQ51" s="103">
        <f t="shared" ca="1" si="63"/>
        <v>97</v>
      </c>
      <c r="AR51" s="103">
        <f t="shared" ca="1" si="63"/>
        <v>21</v>
      </c>
      <c r="AS51" s="106">
        <f t="shared" ca="1" si="22"/>
        <v>3590</v>
      </c>
      <c r="AT51" s="106">
        <f t="shared" ca="1" si="23"/>
        <v>2973</v>
      </c>
      <c r="AU51" s="106">
        <f t="shared" ca="1" si="64"/>
        <v>28</v>
      </c>
      <c r="AV51" s="107">
        <f t="shared" ca="1" si="65"/>
        <v>15</v>
      </c>
      <c r="AW51" s="107">
        <f t="shared" ca="1" si="24"/>
        <v>3.6</v>
      </c>
      <c r="AX51" s="107">
        <f t="shared" ca="1" si="25"/>
        <v>3</v>
      </c>
      <c r="AY51" s="107">
        <f t="shared" ca="1" si="26"/>
        <v>4379</v>
      </c>
      <c r="AZ51" s="107">
        <f t="shared" ca="1" si="27"/>
        <v>5</v>
      </c>
      <c r="BA51" s="107">
        <f t="shared" ca="1" si="28"/>
        <v>163</v>
      </c>
      <c r="BB51" s="107">
        <f t="shared" ca="1" si="66"/>
        <v>2</v>
      </c>
      <c r="BC51" s="1"/>
      <c r="BD51" s="3">
        <f t="shared" ca="1" si="29"/>
        <v>5</v>
      </c>
      <c r="BE51" s="46" t="str">
        <f t="shared" ca="1" si="67"/>
        <v>Kuinka monta prosenttia luku 102 on luvusta 119?</v>
      </c>
      <c r="BF51" s="46" t="str">
        <f t="shared" ca="1" si="68"/>
        <v>119 euron tuotteesta saa 10 € alennuksen. Montako prosenttia alennus on?</v>
      </c>
      <c r="BG51" s="46" t="str">
        <f t="shared" ca="1" si="30"/>
        <v>119 euron tuotteen uusi hinta on 109 €. Montako prosenttia alennus on?</v>
      </c>
      <c r="BH51" s="46" t="str">
        <f t="shared" ca="1" si="69"/>
        <v>119 euron tuotteen hinta nousee 82 €. Montako prosenttia hinta nousee?</v>
      </c>
      <c r="BI51" s="46" t="str">
        <f t="shared" ca="1" si="70"/>
        <v>119 euron tuotteen uusi hinta on 201 €. Montako prosenttia hinta nousee?</v>
      </c>
      <c r="BJ51" s="46" t="str">
        <f t="shared" ca="1" si="71"/>
        <v>Kuinka paljon on 86 % luvusta 119?</v>
      </c>
      <c r="BK51" s="46" t="str">
        <f t="shared" ca="1" si="72"/>
        <v>119 euron tuotteesta saa 8 % alennuksen. Paljonko on alennus?</v>
      </c>
      <c r="BL51" s="46" t="str">
        <f t="shared" ca="1" si="73"/>
        <v>119 euron tuotteesta saa 8 % alennuksen. Paljonko on uusi hinta?</v>
      </c>
      <c r="BM51" s="46" t="str">
        <f t="shared" ca="1" si="74"/>
        <v>119 euron tuotteen hinta nousee 69 %. Paljonko on uusi hinta?</v>
      </c>
      <c r="BN51" s="46" t="str">
        <f t="shared" ca="1" si="75"/>
        <v>119 euron tuotteesta saa 8 % alennuksen. Jonkun ajan kuluttua hinta nousee 69 %. Kuinka monta prosenttia hinnan muutos oli kaiken kaikkiaan?</v>
      </c>
      <c r="BO51" s="46" t="str">
        <f t="shared" ca="1" si="76"/>
        <v>119 euron tuotteen hinta nousee 69 %.Jonkun ajan kuluttua hinta laskee 8 %. Kuinka monta prosenttia hinnan muutos oli kaiken kaikkiaan?</v>
      </c>
      <c r="BP51" s="46" t="str">
        <f t="shared" ca="1" si="77"/>
        <v>119 euron tuotteesta saa 8 % alennuksen. Jonkun ajan kuluttua hinta laskee vielä 53 %. Kuinka monta prosenttia hinnan lasku oli kaiken kaikkiaan?</v>
      </c>
      <c r="BQ51" s="46" t="str">
        <f t="shared" ca="1" si="78"/>
        <v>119 euron tuotteen hinta nousee 69 %.Jonkun ajan kuluttua hinta nousee vielä 59 %. Kuinka monta prosenttia hinnan nousu oli kaiken kaikkiaan?</v>
      </c>
      <c r="BR51" s="46" t="str">
        <f t="shared" ca="1" si="79"/>
        <v>Kuinka monta prosenttia luku 150 on suurempi kuin 119</v>
      </c>
      <c r="BS51" s="46" t="str">
        <f t="shared" ca="1" si="31"/>
        <v>Kuinka monta prosenttia luku 88 on pienempi kuin 119?</v>
      </c>
      <c r="BT51" s="46" t="str">
        <f t="shared" ca="1" si="32"/>
        <v>Prosenttiluku A on aluksi 97 %. Myöhemmin se on 21 %. Kuinka monta prosenttiyksikköä muutos on?</v>
      </c>
      <c r="BU51" s="46" t="str">
        <f t="shared" ca="1" si="33"/>
        <v>Herra X:n kannatus edellisissä vaaleissa oli 97 %. Nyt se on 21 %. Kuinka monta prosenttiyksikköä muutos on?</v>
      </c>
      <c r="BV51" s="46" t="str">
        <f t="shared" ca="1" si="80"/>
        <v>86 prosenttia eräästä luvusta on 119, mikä on tämä luku?</v>
      </c>
      <c r="BW51" s="46" t="str">
        <f t="shared" ca="1" si="34"/>
        <v>Tuotteesta saadaan 8 % alennus. Alennus on 9,52 €. Mikä on alkuperäinen hinta?</v>
      </c>
      <c r="BX51" s="46" t="str">
        <f t="shared" ca="1" si="35"/>
        <v>Tuotteen hinta nousee 69 %. Hinnannousu on 82,11 €. Mikä on alkuperäinen hinta?</v>
      </c>
      <c r="BY51" s="46" t="str">
        <f t="shared" ca="1" si="36"/>
        <v>Tuotteesta saadaan 8 % alennus. Hinta alennuksen jälkeen on 109,48 €. Mikä on alkuperäinen hinta?</v>
      </c>
      <c r="BZ51" s="46" t="str">
        <f t="shared" ca="1" si="37"/>
        <v>Tuotteen hinta nousee 69 %. Uusi hinta on 201,11 €. Mikä on alkuperäinen hinta?</v>
      </c>
      <c r="CA51" s="46" t="str">
        <f t="shared" ca="1" si="81"/>
        <v>Kalle saa palkkaa 3590 €. Paljonko hän maksaa veroja, kun hänen veroprosenttinsa on 28 %?</v>
      </c>
      <c r="CB51" s="46" t="str">
        <f t="shared" ca="1" si="38"/>
        <v>Kalle saa palkkaa 3590 €. Paljonko hänelle jää palkasta verojen jälkeen, kun hänen veroprosenttinsa on 28 %?</v>
      </c>
      <c r="CC51" s="46" t="str">
        <f t="shared" ca="1" si="39"/>
        <v>Kalle saa palkkaa 3590 €/kk. Kallen veroprosentti on 28 %, tuloraja on 2973 € ja lisäprosentti 43 %.  Paljonko hän maksaa veroja?</v>
      </c>
      <c r="CD51" s="46" t="str">
        <f t="shared" ca="1" si="40"/>
        <v>Kalle saa palkkaa 3590 €/kk. Kallen veroprosentti on 28 %, tuloraja on 2973 € ja lisäprosentti 43 %.  Paljonko hänelle jää käteen verojen jälkeen?</v>
      </c>
      <c r="CE51" s="46" t="str">
        <f t="shared" ca="1" si="82"/>
        <v>Pankkitilillä on rahaa 4379 €. Korkoprosentti on 3,6 %. Kuinka paljon se tuottaa korkoa vuodessa?</v>
      </c>
      <c r="CF51" s="46" t="str">
        <f t="shared" ca="1" si="41"/>
        <v>Pankkitilillä on rahaa 4379 €. Korkoprosentti on 3,6 %. Kuinka paljon tilillä on rahaa vuoden kuluttua?</v>
      </c>
      <c r="CG51" s="46" t="str">
        <f t="shared" ca="1" si="83"/>
        <v>Kuinka paljon 4379 € laina kasvaa korkoa kuukaudessa, kun korkoprosentti on 3,6 %?</v>
      </c>
      <c r="CH51" s="46" t="str">
        <f t="shared" ca="1" si="84"/>
        <v>Kuinka paljon 4379 € laina kasvaa korkoa 5 kuukaudessa, kun korkoprosentti on 3,6 %?</v>
      </c>
      <c r="CI51" s="46" t="str">
        <f t="shared" ca="1" si="85"/>
        <v>Kuinka paljon 4379 € laina kasvaa korkoa 163 päivässä, kun korkoprosentti on 3,6 %?</v>
      </c>
      <c r="CJ51" s="46" t="str">
        <f t="shared" ca="1" si="86"/>
        <v>Kuinka monta päivää 4379 € lainan pitää kasvaa korkoa, jotta korko olisi 70,4 €. Korkoprosentti on 3,6 %?</v>
      </c>
      <c r="CK51" s="46" t="str">
        <f t="shared" ca="1" si="87"/>
        <v>Mikä on lainan korkoprosentin oltava, jotta 4379 € laina kasvaa korkoa 70,4 €, kun laina-aika on 163 päivää?</v>
      </c>
      <c r="CL51" s="46" t="str">
        <f t="shared" ca="1" si="88"/>
        <v>Kuinka paljon on lainan pääoma, kun 163 päivässä kertyy korkoa 70,4 € korkoprosentin ollessa 3,6 %.</v>
      </c>
      <c r="CM51" s="46" t="str">
        <f t="shared" ca="1" si="89"/>
        <v>Pankkitilillä on rahaa 4379 €. Korkoprosentti on 3,6 %. Kuinka paljon tilillä on rahaa 3 vuoden kuluttua, kun korko lisätään tilille aina vuoden kuluttua?</v>
      </c>
      <c r="CN51" s="46" t="str">
        <f t="shared" ca="1" si="90"/>
        <v>Pankkitilillä on rahaa 4379 €. Korkoprosentti on 3,6 %. Kuinka paljon korkoa kertyy 3 vuodessa kuluttua, kun korko lisätään tilille aina vuoden kuluttua?</v>
      </c>
      <c r="CO51" s="46" t="str">
        <f t="shared" ca="1" si="42"/>
        <v>Kuinka paljon on 2 promillea luvusta 119?</v>
      </c>
      <c r="CP51" s="46" t="str">
        <f t="shared" ca="1" si="91"/>
        <v>Kuinka monta promillea luku 0,24 on luvusta 119?</v>
      </c>
    </row>
    <row r="52" spans="1:94" ht="144" customHeight="1" x14ac:dyDescent="0.25">
      <c r="A52" s="25" t="s">
        <v>7</v>
      </c>
      <c r="B52" s="142" t="str">
        <f t="shared" ca="1" si="14"/>
        <v>7 euron tuotteen hinta nousee 3 €. Montako prosenttia hinta nousee?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95" t="s">
        <v>24</v>
      </c>
      <c r="N52" s="108">
        <f t="shared" ca="1" si="43"/>
        <v>4</v>
      </c>
      <c r="O52" s="108">
        <f t="shared" ca="1" si="44"/>
        <v>11</v>
      </c>
      <c r="P52" s="108">
        <f t="shared" ca="1" si="45"/>
        <v>7</v>
      </c>
      <c r="Q52" s="108">
        <f t="shared" ca="1" si="46"/>
        <v>24</v>
      </c>
      <c r="R52" s="108">
        <f t="shared" ca="1" si="47"/>
        <v>18</v>
      </c>
      <c r="S52" s="108">
        <f t="shared" ca="1" si="48"/>
        <v>37</v>
      </c>
      <c r="T52" s="108">
        <f t="shared" ca="1" si="49"/>
        <v>56</v>
      </c>
      <c r="U52" s="108">
        <f t="shared" ca="1" si="50"/>
        <v>18</v>
      </c>
      <c r="V52" s="108">
        <f t="shared" ca="1" si="51"/>
        <v>93</v>
      </c>
      <c r="W52" s="108">
        <f t="shared" ca="1" si="52"/>
        <v>47</v>
      </c>
      <c r="X52" s="108">
        <f t="shared" ca="1" si="53"/>
        <v>2728</v>
      </c>
      <c r="Y52" s="108">
        <f t="shared" ca="1" si="54"/>
        <v>2914</v>
      </c>
      <c r="Z52" s="108">
        <f t="shared" ca="1" si="55"/>
        <v>25</v>
      </c>
      <c r="AA52" s="108">
        <f t="shared" ca="1" si="56"/>
        <v>16</v>
      </c>
      <c r="AB52" s="108">
        <f t="shared" ca="1" si="57"/>
        <v>4.5999999999999996</v>
      </c>
      <c r="AC52" s="108">
        <f t="shared" ca="1" si="58"/>
        <v>5</v>
      </c>
      <c r="AD52" s="108">
        <f t="shared" ca="1" si="59"/>
        <v>4663</v>
      </c>
      <c r="AE52" s="108">
        <f t="shared" ca="1" si="60"/>
        <v>9</v>
      </c>
      <c r="AF52" s="108">
        <f t="shared" ca="1" si="61"/>
        <v>150</v>
      </c>
      <c r="AG52" s="108">
        <f t="shared" ca="1" si="62"/>
        <v>25</v>
      </c>
      <c r="AI52" s="105">
        <f t="shared" ca="1" si="16"/>
        <v>4</v>
      </c>
      <c r="AJ52" s="103">
        <f t="shared" ca="1" si="17"/>
        <v>11</v>
      </c>
      <c r="AK52" s="103">
        <f t="shared" ca="1" si="18"/>
        <v>7</v>
      </c>
      <c r="AL52" s="103">
        <f t="shared" ca="1" si="19"/>
        <v>24</v>
      </c>
      <c r="AM52" s="122">
        <f t="shared" ca="1" si="19"/>
        <v>18</v>
      </c>
      <c r="AN52" s="103">
        <f t="shared" ca="1" si="20"/>
        <v>37</v>
      </c>
      <c r="AO52" s="122">
        <f t="shared" ca="1" si="20"/>
        <v>56</v>
      </c>
      <c r="AP52" s="103">
        <f t="shared" ca="1" si="21"/>
        <v>18</v>
      </c>
      <c r="AQ52" s="103">
        <f t="shared" ca="1" si="63"/>
        <v>93</v>
      </c>
      <c r="AR52" s="103">
        <f t="shared" ca="1" si="63"/>
        <v>47</v>
      </c>
      <c r="AS52" s="106">
        <f t="shared" ca="1" si="22"/>
        <v>2728</v>
      </c>
      <c r="AT52" s="106">
        <f t="shared" ca="1" si="23"/>
        <v>2914</v>
      </c>
      <c r="AU52" s="106">
        <f t="shared" ca="1" si="64"/>
        <v>25</v>
      </c>
      <c r="AV52" s="107">
        <f t="shared" ca="1" si="65"/>
        <v>16</v>
      </c>
      <c r="AW52" s="107">
        <f t="shared" ca="1" si="24"/>
        <v>4.5999999999999996</v>
      </c>
      <c r="AX52" s="107">
        <f t="shared" ca="1" si="25"/>
        <v>5</v>
      </c>
      <c r="AY52" s="107">
        <f t="shared" ca="1" si="26"/>
        <v>4663</v>
      </c>
      <c r="AZ52" s="107">
        <f t="shared" ca="1" si="27"/>
        <v>9</v>
      </c>
      <c r="BA52" s="107">
        <f t="shared" ca="1" si="28"/>
        <v>150</v>
      </c>
      <c r="BB52" s="107">
        <f t="shared" ca="1" si="66"/>
        <v>25</v>
      </c>
      <c r="BC52" s="1"/>
      <c r="BD52" s="3">
        <f t="shared" ca="1" si="29"/>
        <v>4</v>
      </c>
      <c r="BE52" s="46" t="str">
        <f t="shared" ca="1" si="67"/>
        <v>Kuinka monta prosenttia luku 1 on luvusta 7?</v>
      </c>
      <c r="BF52" s="46" t="str">
        <f t="shared" ca="1" si="68"/>
        <v>7 euron tuotteesta saa 2 € alennuksen. Montako prosenttia alennus on?</v>
      </c>
      <c r="BG52" s="46" t="str">
        <f t="shared" ca="1" si="30"/>
        <v>7 euron tuotteen uusi hinta on 5 €. Montako prosenttia alennus on?</v>
      </c>
      <c r="BH52" s="46" t="str">
        <f t="shared" ca="1" si="69"/>
        <v>7 euron tuotteen hinta nousee 3 €. Montako prosenttia hinta nousee?</v>
      </c>
      <c r="BI52" s="46" t="str">
        <f t="shared" ca="1" si="70"/>
        <v>7 euron tuotteen uusi hinta on 10 €. Montako prosenttia hinta nousee?</v>
      </c>
      <c r="BJ52" s="46" t="str">
        <f t="shared" ca="1" si="71"/>
        <v>Kuinka paljon on 11 % luvusta 7?</v>
      </c>
      <c r="BK52" s="46" t="str">
        <f t="shared" ca="1" si="72"/>
        <v>7 euron tuotteesta saa 24 % alennuksen. Paljonko on alennus?</v>
      </c>
      <c r="BL52" s="46" t="str">
        <f t="shared" ca="1" si="73"/>
        <v>7 euron tuotteesta saa 24 % alennuksen. Paljonko on uusi hinta?</v>
      </c>
      <c r="BM52" s="46" t="str">
        <f t="shared" ca="1" si="74"/>
        <v>7 euron tuotteen hinta nousee 37 %. Paljonko on uusi hinta?</v>
      </c>
      <c r="BN52" s="46" t="str">
        <f t="shared" ca="1" si="75"/>
        <v>7 euron tuotteesta saa 24 % alennuksen. Jonkun ajan kuluttua hinta nousee 37 %. Kuinka monta prosenttia hinnan muutos oli kaiken kaikkiaan?</v>
      </c>
      <c r="BO52" s="46" t="str">
        <f t="shared" ca="1" si="76"/>
        <v>7 euron tuotteen hinta nousee 37 %.Jonkun ajan kuluttua hinta laskee 24 %. Kuinka monta prosenttia hinnan muutos oli kaiken kaikkiaan?</v>
      </c>
      <c r="BP52" s="46" t="str">
        <f t="shared" ca="1" si="77"/>
        <v>7 euron tuotteesta saa 24 % alennuksen. Jonkun ajan kuluttua hinta laskee vielä 18 %. Kuinka monta prosenttia hinnan lasku oli kaiken kaikkiaan?</v>
      </c>
      <c r="BQ52" s="46" t="str">
        <f t="shared" ca="1" si="78"/>
        <v>7 euron tuotteen hinta nousee 37 %.Jonkun ajan kuluttua hinta nousee vielä 56 %. Kuinka monta prosenttia hinnan nousu oli kaiken kaikkiaan?</v>
      </c>
      <c r="BR52" s="46" t="str">
        <f t="shared" ca="1" si="79"/>
        <v>Kuinka monta prosenttia luku 8 on suurempi kuin 7</v>
      </c>
      <c r="BS52" s="46" t="str">
        <f t="shared" ca="1" si="31"/>
        <v>Kuinka monta prosenttia luku 6 on pienempi kuin 7?</v>
      </c>
      <c r="BT52" s="46" t="str">
        <f t="shared" ca="1" si="32"/>
        <v>Prosenttiluku A on aluksi 93 %. Myöhemmin se on 47 %. Kuinka monta prosenttiyksikköä muutos on?</v>
      </c>
      <c r="BU52" s="46" t="str">
        <f t="shared" ca="1" si="33"/>
        <v>Herra X:n kannatus edellisissä vaaleissa oli 93 %. Nyt se on 47 %. Kuinka monta prosenttiyksikköä muutos on?</v>
      </c>
      <c r="BV52" s="46" t="str">
        <f t="shared" ca="1" si="80"/>
        <v>11 prosenttia eräästä luvusta on 7, mikä on tämä luku?</v>
      </c>
      <c r="BW52" s="46" t="str">
        <f t="shared" ca="1" si="34"/>
        <v>Tuotteesta saadaan 24 % alennus. Alennus on 1,68 €. Mikä on alkuperäinen hinta?</v>
      </c>
      <c r="BX52" s="46" t="str">
        <f t="shared" ca="1" si="35"/>
        <v>Tuotteen hinta nousee 37 %. Hinnannousu on 2,59 €. Mikä on alkuperäinen hinta?</v>
      </c>
      <c r="BY52" s="46" t="str">
        <f t="shared" ca="1" si="36"/>
        <v>Tuotteesta saadaan 24 % alennus. Hinta alennuksen jälkeen on 5,32 €. Mikä on alkuperäinen hinta?</v>
      </c>
      <c r="BZ52" s="46" t="str">
        <f t="shared" ca="1" si="37"/>
        <v>Tuotteen hinta nousee 37 %. Uusi hinta on 9,59 €. Mikä on alkuperäinen hinta?</v>
      </c>
      <c r="CA52" s="46" t="str">
        <f t="shared" ca="1" si="81"/>
        <v>Kalle saa palkkaa 2728 €. Paljonko hän maksaa veroja, kun hänen veroprosenttinsa on 25 %?</v>
      </c>
      <c r="CB52" s="46" t="str">
        <f t="shared" ca="1" si="38"/>
        <v>Kalle saa palkkaa 2728 €. Paljonko hänelle jää palkasta verojen jälkeen, kun hänen veroprosenttinsa on 25 %?</v>
      </c>
      <c r="CC52" s="46" t="str">
        <f t="shared" ca="1" si="39"/>
        <v>Kalle saa palkkaa 2728 €/kk. Kallen veroprosentti on 25 %, tuloraja on 2914 € ja lisäprosentti 41 %.  Paljonko hän maksaa veroja?</v>
      </c>
      <c r="CD52" s="46" t="str">
        <f t="shared" ca="1" si="40"/>
        <v>Kalle saa palkkaa 2728 €/kk. Kallen veroprosentti on 25 %, tuloraja on 2914 € ja lisäprosentti 41 %.  Paljonko hänelle jää käteen verojen jälkeen?</v>
      </c>
      <c r="CE52" s="46" t="str">
        <f t="shared" ca="1" si="82"/>
        <v>Pankkitilillä on rahaa 4663 €. Korkoprosentti on 4,6 %. Kuinka paljon se tuottaa korkoa vuodessa?</v>
      </c>
      <c r="CF52" s="46" t="str">
        <f t="shared" ca="1" si="41"/>
        <v>Pankkitilillä on rahaa 4663 €. Korkoprosentti on 4,6 %. Kuinka paljon tilillä on rahaa vuoden kuluttua?</v>
      </c>
      <c r="CG52" s="46" t="str">
        <f t="shared" ca="1" si="83"/>
        <v>Kuinka paljon 4663 € laina kasvaa korkoa kuukaudessa, kun korkoprosentti on 4,6 %?</v>
      </c>
      <c r="CH52" s="46" t="str">
        <f t="shared" ca="1" si="84"/>
        <v>Kuinka paljon 4663 € laina kasvaa korkoa 9 kuukaudessa, kun korkoprosentti on 4,6 %?</v>
      </c>
      <c r="CI52" s="46" t="str">
        <f t="shared" ca="1" si="85"/>
        <v>Kuinka paljon 4663 € laina kasvaa korkoa 150 päivässä, kun korkoprosentti on 4,6 %?</v>
      </c>
      <c r="CJ52" s="46" t="str">
        <f t="shared" ca="1" si="86"/>
        <v>Kuinka monta päivää 4663 € lainan pitää kasvaa korkoa, jotta korko olisi 88,15 €. Korkoprosentti on 4,6 %?</v>
      </c>
      <c r="CK52" s="46" t="str">
        <f t="shared" ca="1" si="87"/>
        <v>Mikä on lainan korkoprosentin oltava, jotta 4663 € laina kasvaa korkoa 88,15 €, kun laina-aika on 150 päivää?</v>
      </c>
      <c r="CL52" s="46" t="str">
        <f t="shared" ca="1" si="88"/>
        <v>Kuinka paljon on lainan pääoma, kun 150 päivässä kertyy korkoa 88,15 € korkoprosentin ollessa 4,6 %.</v>
      </c>
      <c r="CM52" s="46" t="str">
        <f t="shared" ca="1" si="89"/>
        <v>Pankkitilillä on rahaa 4663 €. Korkoprosentti on 4,6 %. Kuinka paljon tilillä on rahaa 5 vuoden kuluttua, kun korko lisätään tilille aina vuoden kuluttua?</v>
      </c>
      <c r="CN52" s="46" t="str">
        <f t="shared" ca="1" si="90"/>
        <v>Pankkitilillä on rahaa 4663 €. Korkoprosentti on 4,6 %. Kuinka paljon korkoa kertyy 5 vuodessa kuluttua, kun korko lisätään tilille aina vuoden kuluttua?</v>
      </c>
      <c r="CO52" s="46" t="str">
        <f t="shared" ca="1" si="42"/>
        <v>Kuinka paljon on 25 promillea luvusta 7?</v>
      </c>
      <c r="CP52" s="46" t="str">
        <f t="shared" ca="1" si="91"/>
        <v>Kuinka monta promillea luku 0,18 on luvusta 7?</v>
      </c>
    </row>
    <row r="53" spans="1:94" ht="144" customHeight="1" x14ac:dyDescent="0.25">
      <c r="A53" s="25" t="s">
        <v>8</v>
      </c>
      <c r="B53" s="142" t="str">
        <f t="shared" ca="1" si="14"/>
        <v>137 euron tuotteen hinta nousee 62 €. Montako prosenttia hinta nousee?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95"/>
      <c r="N53" s="108">
        <f t="shared" ca="1" si="43"/>
        <v>4</v>
      </c>
      <c r="O53" s="108">
        <f t="shared" ca="1" si="44"/>
        <v>31</v>
      </c>
      <c r="P53" s="108">
        <f t="shared" ca="1" si="45"/>
        <v>137</v>
      </c>
      <c r="Q53" s="108">
        <f t="shared" ca="1" si="46"/>
        <v>3</v>
      </c>
      <c r="R53" s="108">
        <f t="shared" ca="1" si="47"/>
        <v>19</v>
      </c>
      <c r="S53" s="108">
        <f t="shared" ca="1" si="48"/>
        <v>45</v>
      </c>
      <c r="T53" s="108">
        <f t="shared" ca="1" si="49"/>
        <v>26</v>
      </c>
      <c r="U53" s="108">
        <f t="shared" ca="1" si="50"/>
        <v>19</v>
      </c>
      <c r="V53" s="108">
        <f t="shared" ca="1" si="51"/>
        <v>9</v>
      </c>
      <c r="W53" s="108">
        <f t="shared" ca="1" si="52"/>
        <v>96</v>
      </c>
      <c r="X53" s="108">
        <f t="shared" ca="1" si="53"/>
        <v>3140</v>
      </c>
      <c r="Y53" s="108">
        <f t="shared" ca="1" si="54"/>
        <v>2161</v>
      </c>
      <c r="Z53" s="108">
        <f t="shared" ca="1" si="55"/>
        <v>27</v>
      </c>
      <c r="AA53" s="108">
        <f t="shared" ca="1" si="56"/>
        <v>17</v>
      </c>
      <c r="AB53" s="108">
        <f t="shared" ca="1" si="57"/>
        <v>2.8</v>
      </c>
      <c r="AC53" s="108">
        <f t="shared" ca="1" si="58"/>
        <v>2</v>
      </c>
      <c r="AD53" s="108">
        <f t="shared" ca="1" si="59"/>
        <v>3719</v>
      </c>
      <c r="AE53" s="108">
        <f t="shared" ca="1" si="60"/>
        <v>8</v>
      </c>
      <c r="AF53" s="108">
        <f t="shared" ca="1" si="61"/>
        <v>134</v>
      </c>
      <c r="AG53" s="108">
        <f t="shared" ca="1" si="62"/>
        <v>40</v>
      </c>
      <c r="AI53" s="105">
        <f t="shared" ca="1" si="16"/>
        <v>4</v>
      </c>
      <c r="AJ53" s="103">
        <f t="shared" ca="1" si="17"/>
        <v>31</v>
      </c>
      <c r="AK53" s="103">
        <f t="shared" ca="1" si="18"/>
        <v>137</v>
      </c>
      <c r="AL53" s="103">
        <f t="shared" ca="1" si="19"/>
        <v>3</v>
      </c>
      <c r="AM53" s="122">
        <f t="shared" ca="1" si="19"/>
        <v>19</v>
      </c>
      <c r="AN53" s="103">
        <f t="shared" ca="1" si="20"/>
        <v>45</v>
      </c>
      <c r="AO53" s="122">
        <f t="shared" ca="1" si="20"/>
        <v>26</v>
      </c>
      <c r="AP53" s="103">
        <f t="shared" ca="1" si="21"/>
        <v>19</v>
      </c>
      <c r="AQ53" s="103">
        <f t="shared" ca="1" si="63"/>
        <v>9</v>
      </c>
      <c r="AR53" s="103">
        <f t="shared" ca="1" si="63"/>
        <v>96</v>
      </c>
      <c r="AS53" s="106">
        <f t="shared" ca="1" si="22"/>
        <v>3140</v>
      </c>
      <c r="AT53" s="106">
        <f t="shared" ca="1" si="23"/>
        <v>2161</v>
      </c>
      <c r="AU53" s="106">
        <f t="shared" ca="1" si="64"/>
        <v>27</v>
      </c>
      <c r="AV53" s="107">
        <f t="shared" ca="1" si="65"/>
        <v>17</v>
      </c>
      <c r="AW53" s="107">
        <f t="shared" ca="1" si="24"/>
        <v>2.8</v>
      </c>
      <c r="AX53" s="107">
        <f t="shared" ca="1" si="25"/>
        <v>2</v>
      </c>
      <c r="AY53" s="107">
        <f t="shared" ca="1" si="26"/>
        <v>3719</v>
      </c>
      <c r="AZ53" s="107">
        <f t="shared" ca="1" si="27"/>
        <v>8</v>
      </c>
      <c r="BA53" s="107">
        <f t="shared" ca="1" si="28"/>
        <v>134</v>
      </c>
      <c r="BB53" s="107">
        <f t="shared" ca="1" si="66"/>
        <v>40</v>
      </c>
      <c r="BC53" s="1"/>
      <c r="BD53" s="3">
        <f t="shared" ca="1" si="29"/>
        <v>4</v>
      </c>
      <c r="BE53" s="46" t="str">
        <f t="shared" ca="1" si="67"/>
        <v>Kuinka monta prosenttia luku 42 on luvusta 137?</v>
      </c>
      <c r="BF53" s="46" t="str">
        <f t="shared" ca="1" si="68"/>
        <v>137 euron tuotteesta saa 4 € alennuksen. Montako prosenttia alennus on?</v>
      </c>
      <c r="BG53" s="46" t="str">
        <f t="shared" ca="1" si="30"/>
        <v>137 euron tuotteen uusi hinta on 133 €. Montako prosenttia alennus on?</v>
      </c>
      <c r="BH53" s="46" t="str">
        <f t="shared" ca="1" si="69"/>
        <v>137 euron tuotteen hinta nousee 62 €. Montako prosenttia hinta nousee?</v>
      </c>
      <c r="BI53" s="46" t="str">
        <f t="shared" ca="1" si="70"/>
        <v>137 euron tuotteen uusi hinta on 199 €. Montako prosenttia hinta nousee?</v>
      </c>
      <c r="BJ53" s="46" t="str">
        <f t="shared" ca="1" si="71"/>
        <v>Kuinka paljon on 31 % luvusta 137?</v>
      </c>
      <c r="BK53" s="46" t="str">
        <f t="shared" ca="1" si="72"/>
        <v>137 euron tuotteesta saa 3 % alennuksen. Paljonko on alennus?</v>
      </c>
      <c r="BL53" s="46" t="str">
        <f t="shared" ca="1" si="73"/>
        <v>137 euron tuotteesta saa 3 % alennuksen. Paljonko on uusi hinta?</v>
      </c>
      <c r="BM53" s="46" t="str">
        <f t="shared" ca="1" si="74"/>
        <v>137 euron tuotteen hinta nousee 45 %. Paljonko on uusi hinta?</v>
      </c>
      <c r="BN53" s="46" t="str">
        <f t="shared" ca="1" si="75"/>
        <v>137 euron tuotteesta saa 3 % alennuksen. Jonkun ajan kuluttua hinta nousee 45 %. Kuinka monta prosenttia hinnan muutos oli kaiken kaikkiaan?</v>
      </c>
      <c r="BO53" s="46" t="str">
        <f t="shared" ca="1" si="76"/>
        <v>137 euron tuotteen hinta nousee 45 %.Jonkun ajan kuluttua hinta laskee 3 %. Kuinka monta prosenttia hinnan muutos oli kaiken kaikkiaan?</v>
      </c>
      <c r="BP53" s="46" t="str">
        <f t="shared" ca="1" si="77"/>
        <v>137 euron tuotteesta saa 3 % alennuksen. Jonkun ajan kuluttua hinta laskee vielä 19 %. Kuinka monta prosenttia hinnan lasku oli kaiken kaikkiaan?</v>
      </c>
      <c r="BQ53" s="46" t="str">
        <f t="shared" ca="1" si="78"/>
        <v>137 euron tuotteen hinta nousee 45 %.Jonkun ajan kuluttua hinta nousee vielä 26 %. Kuinka monta prosenttia hinnan nousu oli kaiken kaikkiaan?</v>
      </c>
      <c r="BR53" s="46" t="str">
        <f t="shared" ca="1" si="79"/>
        <v>Kuinka monta prosenttia luku 163 on suurempi kuin 137</v>
      </c>
      <c r="BS53" s="46" t="str">
        <f t="shared" ca="1" si="31"/>
        <v>Kuinka monta prosenttia luku 111 on pienempi kuin 137?</v>
      </c>
      <c r="BT53" s="46" t="str">
        <f t="shared" ca="1" si="32"/>
        <v>Prosenttiluku A on aluksi 9 %. Myöhemmin se on 96 %. Kuinka monta prosenttiyksikköä muutos on?</v>
      </c>
      <c r="BU53" s="46" t="str">
        <f t="shared" ca="1" si="33"/>
        <v>Herra X:n kannatus edellisissä vaaleissa oli 9 %. Nyt se on 96 %. Kuinka monta prosenttiyksikköä muutos on?</v>
      </c>
      <c r="BV53" s="46" t="str">
        <f t="shared" ca="1" si="80"/>
        <v>31 prosenttia eräästä luvusta on 137, mikä on tämä luku?</v>
      </c>
      <c r="BW53" s="46" t="str">
        <f t="shared" ca="1" si="34"/>
        <v>Tuotteesta saadaan 3 % alennus. Alennus on 4,11 €. Mikä on alkuperäinen hinta?</v>
      </c>
      <c r="BX53" s="46" t="str">
        <f t="shared" ca="1" si="35"/>
        <v>Tuotteen hinta nousee 45 %. Hinnannousu on 61,65 €. Mikä on alkuperäinen hinta?</v>
      </c>
      <c r="BY53" s="46" t="str">
        <f t="shared" ca="1" si="36"/>
        <v>Tuotteesta saadaan 3 % alennus. Hinta alennuksen jälkeen on 132,89 €. Mikä on alkuperäinen hinta?</v>
      </c>
      <c r="BZ53" s="46" t="str">
        <f t="shared" ca="1" si="37"/>
        <v>Tuotteen hinta nousee 45 %. Uusi hinta on 198,65 €. Mikä on alkuperäinen hinta?</v>
      </c>
      <c r="CA53" s="46" t="str">
        <f t="shared" ca="1" si="81"/>
        <v>Kalle saa palkkaa 3140 €. Paljonko hän maksaa veroja, kun hänen veroprosenttinsa on 27 %?</v>
      </c>
      <c r="CB53" s="46" t="str">
        <f t="shared" ca="1" si="38"/>
        <v>Kalle saa palkkaa 3140 €. Paljonko hänelle jää palkasta verojen jälkeen, kun hänen veroprosenttinsa on 27 %?</v>
      </c>
      <c r="CC53" s="46" t="str">
        <f t="shared" ca="1" si="39"/>
        <v>Kalle saa palkkaa 3140 €/kk. Kallen veroprosentti on 27 %, tuloraja on 2161 € ja lisäprosentti 44 %.  Paljonko hän maksaa veroja?</v>
      </c>
      <c r="CD53" s="46" t="str">
        <f t="shared" ca="1" si="40"/>
        <v>Kalle saa palkkaa 3140 €/kk. Kallen veroprosentti on 27 %, tuloraja on 2161 € ja lisäprosentti 44 %.  Paljonko hänelle jää käteen verojen jälkeen?</v>
      </c>
      <c r="CE53" s="46" t="str">
        <f t="shared" ca="1" si="82"/>
        <v>Pankkitilillä on rahaa 3719 €. Korkoprosentti on 2,8 %. Kuinka paljon se tuottaa korkoa vuodessa?</v>
      </c>
      <c r="CF53" s="46" t="str">
        <f t="shared" ca="1" si="41"/>
        <v>Pankkitilillä on rahaa 3719 €. Korkoprosentti on 2,8 %. Kuinka paljon tilillä on rahaa vuoden kuluttua?</v>
      </c>
      <c r="CG53" s="46" t="str">
        <f t="shared" ca="1" si="83"/>
        <v>Kuinka paljon 3719 € laina kasvaa korkoa kuukaudessa, kun korkoprosentti on 2,8 %?</v>
      </c>
      <c r="CH53" s="46" t="str">
        <f t="shared" ca="1" si="84"/>
        <v>Kuinka paljon 3719 € laina kasvaa korkoa 8 kuukaudessa, kun korkoprosentti on 2,8 %?</v>
      </c>
      <c r="CI53" s="46" t="str">
        <f t="shared" ca="1" si="85"/>
        <v>Kuinka paljon 3719 € laina kasvaa korkoa 134 päivässä, kun korkoprosentti on 2,8 %?</v>
      </c>
      <c r="CJ53" s="46" t="str">
        <f t="shared" ca="1" si="86"/>
        <v>Kuinka monta päivää 3719 € lainan pitää kasvaa korkoa, jotta korko olisi 38,23 €. Korkoprosentti on 2,8 %?</v>
      </c>
      <c r="CK53" s="46" t="str">
        <f t="shared" ca="1" si="87"/>
        <v>Mikä on lainan korkoprosentin oltava, jotta 3719 € laina kasvaa korkoa 38,23 €, kun laina-aika on 134 päivää?</v>
      </c>
      <c r="CL53" s="46" t="str">
        <f t="shared" ca="1" si="88"/>
        <v>Kuinka paljon on lainan pääoma, kun 134 päivässä kertyy korkoa 38,23 € korkoprosentin ollessa 2,8 %.</v>
      </c>
      <c r="CM53" s="46" t="str">
        <f t="shared" ca="1" si="89"/>
        <v>Pankkitilillä on rahaa 3719 €. Korkoprosentti on 2,8 %. Kuinka paljon tilillä on rahaa 2 vuoden kuluttua, kun korko lisätään tilille aina vuoden kuluttua?</v>
      </c>
      <c r="CN53" s="46" t="str">
        <f t="shared" ca="1" si="90"/>
        <v>Pankkitilillä on rahaa 3719 €. Korkoprosentti on 2,8 %. Kuinka paljon korkoa kertyy 2 vuodessa kuluttua, kun korko lisätään tilille aina vuoden kuluttua?</v>
      </c>
      <c r="CO53" s="46" t="str">
        <f t="shared" ca="1" si="42"/>
        <v>Kuinka paljon on 40 promillea luvusta 137?</v>
      </c>
      <c r="CP53" s="46" t="str">
        <f t="shared" ca="1" si="91"/>
        <v>Kuinka monta promillea luku 5,48 on luvusta 137?</v>
      </c>
    </row>
    <row r="54" spans="1:94" ht="144" customHeight="1" x14ac:dyDescent="0.25">
      <c r="A54" s="25" t="s">
        <v>9</v>
      </c>
      <c r="B54" s="142" t="str">
        <f t="shared" ca="1" si="14"/>
        <v>136 euron tuotteen uusi hinta on 171 €. Montako prosenttia hinta nousee?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95"/>
      <c r="N54" s="108">
        <f t="shared" ca="1" si="43"/>
        <v>5</v>
      </c>
      <c r="O54" s="108">
        <f t="shared" ca="1" si="44"/>
        <v>47</v>
      </c>
      <c r="P54" s="108">
        <f t="shared" ca="1" si="45"/>
        <v>136</v>
      </c>
      <c r="Q54" s="108">
        <f t="shared" ca="1" si="46"/>
        <v>27</v>
      </c>
      <c r="R54" s="108">
        <f t="shared" ca="1" si="47"/>
        <v>23</v>
      </c>
      <c r="S54" s="108">
        <f t="shared" ca="1" si="48"/>
        <v>26</v>
      </c>
      <c r="T54" s="108">
        <f t="shared" ca="1" si="49"/>
        <v>61</v>
      </c>
      <c r="U54" s="108">
        <f t="shared" ca="1" si="50"/>
        <v>54</v>
      </c>
      <c r="V54" s="108">
        <f t="shared" ca="1" si="51"/>
        <v>21</v>
      </c>
      <c r="W54" s="108">
        <f t="shared" ca="1" si="52"/>
        <v>28</v>
      </c>
      <c r="X54" s="108">
        <f t="shared" ca="1" si="53"/>
        <v>2289</v>
      </c>
      <c r="Y54" s="108">
        <f t="shared" ca="1" si="54"/>
        <v>2541</v>
      </c>
      <c r="Z54" s="108">
        <f t="shared" ca="1" si="55"/>
        <v>25</v>
      </c>
      <c r="AA54" s="108">
        <f t="shared" ca="1" si="56"/>
        <v>24</v>
      </c>
      <c r="AB54" s="108">
        <f t="shared" ca="1" si="57"/>
        <v>1</v>
      </c>
      <c r="AC54" s="108">
        <f t="shared" ca="1" si="58"/>
        <v>1</v>
      </c>
      <c r="AD54" s="108">
        <f t="shared" ca="1" si="59"/>
        <v>960</v>
      </c>
      <c r="AE54" s="108">
        <f t="shared" ca="1" si="60"/>
        <v>10</v>
      </c>
      <c r="AF54" s="108">
        <f t="shared" ca="1" si="61"/>
        <v>105</v>
      </c>
      <c r="AG54" s="108">
        <f t="shared" ca="1" si="62"/>
        <v>91</v>
      </c>
      <c r="AI54" s="105">
        <f t="shared" ca="1" si="16"/>
        <v>5</v>
      </c>
      <c r="AJ54" s="103">
        <f t="shared" ca="1" si="17"/>
        <v>47</v>
      </c>
      <c r="AK54" s="103">
        <f t="shared" ca="1" si="18"/>
        <v>136</v>
      </c>
      <c r="AL54" s="103">
        <f t="shared" ca="1" si="19"/>
        <v>27</v>
      </c>
      <c r="AM54" s="122">
        <f t="shared" ca="1" si="19"/>
        <v>23</v>
      </c>
      <c r="AN54" s="103">
        <f t="shared" ca="1" si="20"/>
        <v>26</v>
      </c>
      <c r="AO54" s="122">
        <f t="shared" ca="1" si="20"/>
        <v>61</v>
      </c>
      <c r="AP54" s="103">
        <f t="shared" ca="1" si="21"/>
        <v>54</v>
      </c>
      <c r="AQ54" s="103">
        <f t="shared" ca="1" si="63"/>
        <v>21</v>
      </c>
      <c r="AR54" s="103">
        <f t="shared" ca="1" si="63"/>
        <v>28</v>
      </c>
      <c r="AS54" s="106">
        <f t="shared" ca="1" si="22"/>
        <v>2289</v>
      </c>
      <c r="AT54" s="106">
        <f t="shared" ca="1" si="23"/>
        <v>2541</v>
      </c>
      <c r="AU54" s="106">
        <f t="shared" ca="1" si="64"/>
        <v>25</v>
      </c>
      <c r="AV54" s="107">
        <f t="shared" ca="1" si="65"/>
        <v>24</v>
      </c>
      <c r="AW54" s="107">
        <f t="shared" ca="1" si="24"/>
        <v>1</v>
      </c>
      <c r="AX54" s="107">
        <f t="shared" ca="1" si="25"/>
        <v>1</v>
      </c>
      <c r="AY54" s="107">
        <f t="shared" ca="1" si="26"/>
        <v>960</v>
      </c>
      <c r="AZ54" s="107">
        <f t="shared" ca="1" si="27"/>
        <v>10</v>
      </c>
      <c r="BA54" s="107">
        <f t="shared" ca="1" si="28"/>
        <v>105</v>
      </c>
      <c r="BB54" s="107">
        <f t="shared" ca="1" si="66"/>
        <v>91</v>
      </c>
      <c r="BC54" s="1"/>
      <c r="BD54" s="3">
        <f t="shared" ca="1" si="29"/>
        <v>5</v>
      </c>
      <c r="BE54" s="46" t="str">
        <f t="shared" ca="1" si="67"/>
        <v>Kuinka monta prosenttia luku 64 on luvusta 136?</v>
      </c>
      <c r="BF54" s="46" t="str">
        <f t="shared" ca="1" si="68"/>
        <v>136 euron tuotteesta saa 37 € alennuksen. Montako prosenttia alennus on?</v>
      </c>
      <c r="BG54" s="46" t="str">
        <f t="shared" ca="1" si="30"/>
        <v>136 euron tuotteen uusi hinta on 99 €. Montako prosenttia alennus on?</v>
      </c>
      <c r="BH54" s="46" t="str">
        <f t="shared" ca="1" si="69"/>
        <v>136 euron tuotteen hinta nousee 35 €. Montako prosenttia hinta nousee?</v>
      </c>
      <c r="BI54" s="46" t="str">
        <f t="shared" ca="1" si="70"/>
        <v>136 euron tuotteen uusi hinta on 171 €. Montako prosenttia hinta nousee?</v>
      </c>
      <c r="BJ54" s="46" t="str">
        <f t="shared" ca="1" si="71"/>
        <v>Kuinka paljon on 47 % luvusta 136?</v>
      </c>
      <c r="BK54" s="46" t="str">
        <f t="shared" ca="1" si="72"/>
        <v>136 euron tuotteesta saa 27 % alennuksen. Paljonko on alennus?</v>
      </c>
      <c r="BL54" s="46" t="str">
        <f t="shared" ca="1" si="73"/>
        <v>136 euron tuotteesta saa 27 % alennuksen. Paljonko on uusi hinta?</v>
      </c>
      <c r="BM54" s="46" t="str">
        <f t="shared" ca="1" si="74"/>
        <v>136 euron tuotteen hinta nousee 26 %. Paljonko on uusi hinta?</v>
      </c>
      <c r="BN54" s="46" t="str">
        <f t="shared" ca="1" si="75"/>
        <v>136 euron tuotteesta saa 27 % alennuksen. Jonkun ajan kuluttua hinta nousee 26 %. Kuinka monta prosenttia hinnan muutos oli kaiken kaikkiaan?</v>
      </c>
      <c r="BO54" s="46" t="str">
        <f t="shared" ca="1" si="76"/>
        <v>136 euron tuotteen hinta nousee 26 %.Jonkun ajan kuluttua hinta laskee 27 %. Kuinka monta prosenttia hinnan muutos oli kaiken kaikkiaan?</v>
      </c>
      <c r="BP54" s="46" t="str">
        <f t="shared" ca="1" si="77"/>
        <v>136 euron tuotteesta saa 27 % alennuksen. Jonkun ajan kuluttua hinta laskee vielä 23 %. Kuinka monta prosenttia hinnan lasku oli kaiken kaikkiaan?</v>
      </c>
      <c r="BQ54" s="46" t="str">
        <f t="shared" ca="1" si="78"/>
        <v>136 euron tuotteen hinta nousee 26 %.Jonkun ajan kuluttua hinta nousee vielä 61 %. Kuinka monta prosenttia hinnan nousu oli kaiken kaikkiaan?</v>
      </c>
      <c r="BR54" s="46" t="str">
        <f t="shared" ca="1" si="79"/>
        <v>Kuinka monta prosenttia luku 209 on suurempi kuin 136</v>
      </c>
      <c r="BS54" s="46" t="str">
        <f t="shared" ca="1" si="31"/>
        <v>Kuinka monta prosenttia luku 63 on pienempi kuin 136?</v>
      </c>
      <c r="BT54" s="46" t="str">
        <f t="shared" ca="1" si="32"/>
        <v>Prosenttiluku A on aluksi 21 %. Myöhemmin se on 28 %. Kuinka monta prosenttiyksikköä muutos on?</v>
      </c>
      <c r="BU54" s="46" t="str">
        <f t="shared" ca="1" si="33"/>
        <v>Herra X:n kannatus edellisissä vaaleissa oli 21 %. Nyt se on 28 %. Kuinka monta prosenttiyksikköä muutos on?</v>
      </c>
      <c r="BV54" s="46" t="str">
        <f t="shared" ca="1" si="80"/>
        <v>47 prosenttia eräästä luvusta on 136, mikä on tämä luku?</v>
      </c>
      <c r="BW54" s="46" t="str">
        <f t="shared" ca="1" si="34"/>
        <v>Tuotteesta saadaan 27 % alennus. Alennus on 36,72 €. Mikä on alkuperäinen hinta?</v>
      </c>
      <c r="BX54" s="46" t="str">
        <f t="shared" ca="1" si="35"/>
        <v>Tuotteen hinta nousee 26 %. Hinnannousu on 35,36 €. Mikä on alkuperäinen hinta?</v>
      </c>
      <c r="BY54" s="46" t="str">
        <f t="shared" ca="1" si="36"/>
        <v>Tuotteesta saadaan 27 % alennus. Hinta alennuksen jälkeen on 99,28 €. Mikä on alkuperäinen hinta?</v>
      </c>
      <c r="BZ54" s="46" t="str">
        <f t="shared" ca="1" si="37"/>
        <v>Tuotteen hinta nousee 26 %. Uusi hinta on 171,36 €. Mikä on alkuperäinen hinta?</v>
      </c>
      <c r="CA54" s="46" t="str">
        <f t="shared" ca="1" si="81"/>
        <v>Kalle saa palkkaa 2289 €. Paljonko hän maksaa veroja, kun hänen veroprosenttinsa on 25 %?</v>
      </c>
      <c r="CB54" s="46" t="str">
        <f t="shared" ca="1" si="38"/>
        <v>Kalle saa palkkaa 2289 €. Paljonko hänelle jää palkasta verojen jälkeen, kun hänen veroprosenttinsa on 25 %?</v>
      </c>
      <c r="CC54" s="46" t="str">
        <f t="shared" ca="1" si="39"/>
        <v>Kalle saa palkkaa 2289 €/kk. Kallen veroprosentti on 25 %, tuloraja on 2541 € ja lisäprosentti 49 %.  Paljonko hän maksaa veroja?</v>
      </c>
      <c r="CD54" s="46" t="str">
        <f t="shared" ca="1" si="40"/>
        <v>Kalle saa palkkaa 2289 €/kk. Kallen veroprosentti on 25 %, tuloraja on 2541 € ja lisäprosentti 49 %.  Paljonko hänelle jää käteen verojen jälkeen?</v>
      </c>
      <c r="CE54" s="46" t="str">
        <f t="shared" ca="1" si="82"/>
        <v>Pankkitilillä on rahaa 960 €. Korkoprosentti on 1 %. Kuinka paljon se tuottaa korkoa vuodessa?</v>
      </c>
      <c r="CF54" s="46" t="str">
        <f t="shared" ca="1" si="41"/>
        <v>Pankkitilillä on rahaa 960 €. Korkoprosentti on 1 %. Kuinka paljon tilillä on rahaa vuoden kuluttua?</v>
      </c>
      <c r="CG54" s="46" t="str">
        <f t="shared" ca="1" si="83"/>
        <v>Kuinka paljon 960 € laina kasvaa korkoa kuukaudessa, kun korkoprosentti on 1 %?</v>
      </c>
      <c r="CH54" s="46" t="str">
        <f t="shared" ca="1" si="84"/>
        <v>Kuinka paljon 960 € laina kasvaa korkoa 10 kuukaudessa, kun korkoprosentti on 1 %?</v>
      </c>
      <c r="CI54" s="46" t="str">
        <f t="shared" ca="1" si="85"/>
        <v>Kuinka paljon 960 € laina kasvaa korkoa 105 päivässä, kun korkoprosentti on 1 %?</v>
      </c>
      <c r="CJ54" s="46" t="str">
        <f t="shared" ca="1" si="86"/>
        <v>Kuinka monta päivää 960 € lainan pitää kasvaa korkoa, jotta korko olisi 2,76 €. Korkoprosentti on 1 %?</v>
      </c>
      <c r="CK54" s="46" t="str">
        <f t="shared" ca="1" si="87"/>
        <v>Mikä on lainan korkoprosentin oltava, jotta 960 € laina kasvaa korkoa 2,76 €, kun laina-aika on 105 päivää?</v>
      </c>
      <c r="CL54" s="46" t="str">
        <f t="shared" ca="1" si="88"/>
        <v>Kuinka paljon on lainan pääoma, kun 105 päivässä kertyy korkoa 2,76 € korkoprosentin ollessa 1 %.</v>
      </c>
      <c r="CM54" s="46" t="str">
        <f t="shared" ca="1" si="89"/>
        <v>Pankkitilillä on rahaa 960 €. Korkoprosentti on 1 %. Kuinka paljon tilillä on rahaa 1 vuoden kuluttua, kun korko lisätään tilille aina vuoden kuluttua?</v>
      </c>
      <c r="CN54" s="46" t="str">
        <f t="shared" ca="1" si="90"/>
        <v>Pankkitilillä on rahaa 960 €. Korkoprosentti on 1 %. Kuinka paljon korkoa kertyy 1 vuodessa kuluttua, kun korko lisätään tilille aina vuoden kuluttua?</v>
      </c>
      <c r="CO54" s="46" t="str">
        <f t="shared" ca="1" si="42"/>
        <v>Kuinka paljon on 91 promillea luvusta 136?</v>
      </c>
      <c r="CP54" s="46" t="str">
        <f t="shared" ca="1" si="91"/>
        <v>Kuinka monta promillea luku 12,38 on luvusta 136?</v>
      </c>
    </row>
    <row r="55" spans="1:94" ht="144" customHeight="1" x14ac:dyDescent="0.25">
      <c r="A55" s="25" t="s">
        <v>10</v>
      </c>
      <c r="B55" s="142" t="str">
        <f t="shared" ca="1" si="14"/>
        <v>169 euron tuotteen uusi hinta on 240 €. Montako prosenttia hinta nousee?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95"/>
      <c r="N55" s="108">
        <f t="shared" ca="1" si="43"/>
        <v>5</v>
      </c>
      <c r="O55" s="108">
        <f t="shared" ca="1" si="44"/>
        <v>5</v>
      </c>
      <c r="P55" s="108">
        <f t="shared" ca="1" si="45"/>
        <v>169</v>
      </c>
      <c r="Q55" s="108">
        <f t="shared" ca="1" si="46"/>
        <v>35</v>
      </c>
      <c r="R55" s="108">
        <f t="shared" ca="1" si="47"/>
        <v>26</v>
      </c>
      <c r="S55" s="108">
        <f t="shared" ca="1" si="48"/>
        <v>42</v>
      </c>
      <c r="T55" s="108">
        <f t="shared" ca="1" si="49"/>
        <v>33</v>
      </c>
      <c r="U55" s="108">
        <f t="shared" ca="1" si="50"/>
        <v>13</v>
      </c>
      <c r="V55" s="108">
        <f t="shared" ca="1" si="51"/>
        <v>40</v>
      </c>
      <c r="W55" s="108">
        <f t="shared" ca="1" si="52"/>
        <v>13</v>
      </c>
      <c r="X55" s="108">
        <f t="shared" ca="1" si="53"/>
        <v>1600</v>
      </c>
      <c r="Y55" s="108">
        <f t="shared" ca="1" si="54"/>
        <v>2250</v>
      </c>
      <c r="Z55" s="108">
        <f t="shared" ca="1" si="55"/>
        <v>22</v>
      </c>
      <c r="AA55" s="108">
        <f t="shared" ca="1" si="56"/>
        <v>25</v>
      </c>
      <c r="AB55" s="108">
        <f t="shared" ca="1" si="57"/>
        <v>0.8</v>
      </c>
      <c r="AC55" s="108">
        <f t="shared" ca="1" si="58"/>
        <v>5</v>
      </c>
      <c r="AD55" s="108">
        <f t="shared" ca="1" si="59"/>
        <v>3067</v>
      </c>
      <c r="AE55" s="108">
        <f t="shared" ca="1" si="60"/>
        <v>6</v>
      </c>
      <c r="AF55" s="108">
        <f t="shared" ca="1" si="61"/>
        <v>104</v>
      </c>
      <c r="AG55" s="108">
        <f t="shared" ca="1" si="62"/>
        <v>20</v>
      </c>
      <c r="AI55" s="105">
        <f t="shared" ca="1" si="16"/>
        <v>5</v>
      </c>
      <c r="AJ55" s="103">
        <f t="shared" ca="1" si="17"/>
        <v>5</v>
      </c>
      <c r="AK55" s="103">
        <f t="shared" ca="1" si="18"/>
        <v>169</v>
      </c>
      <c r="AL55" s="103">
        <f t="shared" ca="1" si="19"/>
        <v>35</v>
      </c>
      <c r="AM55" s="122">
        <f t="shared" ca="1" si="19"/>
        <v>26</v>
      </c>
      <c r="AN55" s="103">
        <f t="shared" ca="1" si="20"/>
        <v>42</v>
      </c>
      <c r="AO55" s="122">
        <f t="shared" ca="1" si="20"/>
        <v>33</v>
      </c>
      <c r="AP55" s="103">
        <f t="shared" ca="1" si="21"/>
        <v>13</v>
      </c>
      <c r="AQ55" s="103">
        <f t="shared" ca="1" si="63"/>
        <v>40</v>
      </c>
      <c r="AR55" s="103">
        <f t="shared" ca="1" si="63"/>
        <v>13</v>
      </c>
      <c r="AS55" s="106">
        <f t="shared" ca="1" si="22"/>
        <v>1600</v>
      </c>
      <c r="AT55" s="106">
        <f t="shared" ca="1" si="23"/>
        <v>2250</v>
      </c>
      <c r="AU55" s="106">
        <f t="shared" ca="1" si="64"/>
        <v>22</v>
      </c>
      <c r="AV55" s="107">
        <f t="shared" ca="1" si="65"/>
        <v>25</v>
      </c>
      <c r="AW55" s="107">
        <f t="shared" ca="1" si="24"/>
        <v>0.8</v>
      </c>
      <c r="AX55" s="107">
        <f t="shared" ca="1" si="25"/>
        <v>5</v>
      </c>
      <c r="AY55" s="107">
        <f t="shared" ca="1" si="26"/>
        <v>3067</v>
      </c>
      <c r="AZ55" s="107">
        <f t="shared" ca="1" si="27"/>
        <v>6</v>
      </c>
      <c r="BA55" s="107">
        <f t="shared" ca="1" si="28"/>
        <v>104</v>
      </c>
      <c r="BB55" s="107">
        <f t="shared" ca="1" si="66"/>
        <v>20</v>
      </c>
      <c r="BC55" s="1"/>
      <c r="BD55" s="3">
        <f t="shared" ca="1" si="29"/>
        <v>5</v>
      </c>
      <c r="BE55" s="46" t="str">
        <f t="shared" ca="1" si="67"/>
        <v>Kuinka monta prosenttia luku 8 on luvusta 169?</v>
      </c>
      <c r="BF55" s="46" t="str">
        <f t="shared" ca="1" si="68"/>
        <v>169 euron tuotteesta saa 59 € alennuksen. Montako prosenttia alennus on?</v>
      </c>
      <c r="BG55" s="46" t="str">
        <f t="shared" ca="1" si="30"/>
        <v>169 euron tuotteen uusi hinta on 110 €. Montako prosenttia alennus on?</v>
      </c>
      <c r="BH55" s="46" t="str">
        <f t="shared" ca="1" si="69"/>
        <v>169 euron tuotteen hinta nousee 71 €. Montako prosenttia hinta nousee?</v>
      </c>
      <c r="BI55" s="46" t="str">
        <f t="shared" ca="1" si="70"/>
        <v>169 euron tuotteen uusi hinta on 240 €. Montako prosenttia hinta nousee?</v>
      </c>
      <c r="BJ55" s="46" t="str">
        <f t="shared" ca="1" si="71"/>
        <v>Kuinka paljon on 5 % luvusta 169?</v>
      </c>
      <c r="BK55" s="46" t="str">
        <f t="shared" ca="1" si="72"/>
        <v>169 euron tuotteesta saa 35 % alennuksen. Paljonko on alennus?</v>
      </c>
      <c r="BL55" s="46" t="str">
        <f t="shared" ca="1" si="73"/>
        <v>169 euron tuotteesta saa 35 % alennuksen. Paljonko on uusi hinta?</v>
      </c>
      <c r="BM55" s="46" t="str">
        <f t="shared" ca="1" si="74"/>
        <v>169 euron tuotteen hinta nousee 42 %. Paljonko on uusi hinta?</v>
      </c>
      <c r="BN55" s="46" t="str">
        <f t="shared" ca="1" si="75"/>
        <v>169 euron tuotteesta saa 35 % alennuksen. Jonkun ajan kuluttua hinta nousee 42 %. Kuinka monta prosenttia hinnan muutos oli kaiken kaikkiaan?</v>
      </c>
      <c r="BO55" s="46" t="str">
        <f t="shared" ca="1" si="76"/>
        <v>169 euron tuotteen hinta nousee 42 %.Jonkun ajan kuluttua hinta laskee 35 %. Kuinka monta prosenttia hinnan muutos oli kaiken kaikkiaan?</v>
      </c>
      <c r="BP55" s="46" t="str">
        <f t="shared" ca="1" si="77"/>
        <v>169 euron tuotteesta saa 35 % alennuksen. Jonkun ajan kuluttua hinta laskee vielä 26 %. Kuinka monta prosenttia hinnan lasku oli kaiken kaikkiaan?</v>
      </c>
      <c r="BQ55" s="46" t="str">
        <f t="shared" ca="1" si="78"/>
        <v>169 euron tuotteen hinta nousee 42 %.Jonkun ajan kuluttua hinta nousee vielä 33 %. Kuinka monta prosenttia hinnan nousu oli kaiken kaikkiaan?</v>
      </c>
      <c r="BR55" s="46" t="str">
        <f t="shared" ca="1" si="79"/>
        <v>Kuinka monta prosenttia luku 191 on suurempi kuin 169</v>
      </c>
      <c r="BS55" s="46" t="str">
        <f t="shared" ca="1" si="31"/>
        <v>Kuinka monta prosenttia luku 147 on pienempi kuin 169?</v>
      </c>
      <c r="BT55" s="46" t="str">
        <f t="shared" ca="1" si="32"/>
        <v>Prosenttiluku A on aluksi 40 %. Myöhemmin se on 13 %. Kuinka monta prosenttiyksikköä muutos on?</v>
      </c>
      <c r="BU55" s="46" t="str">
        <f t="shared" ca="1" si="33"/>
        <v>Herra X:n kannatus edellisissä vaaleissa oli 40 %. Nyt se on 13 %. Kuinka monta prosenttiyksikköä muutos on?</v>
      </c>
      <c r="BV55" s="46" t="str">
        <f t="shared" ca="1" si="80"/>
        <v>5 prosenttia eräästä luvusta on 169, mikä on tämä luku?</v>
      </c>
      <c r="BW55" s="46" t="str">
        <f t="shared" ca="1" si="34"/>
        <v>Tuotteesta saadaan 35 % alennus. Alennus on 59,15 €. Mikä on alkuperäinen hinta?</v>
      </c>
      <c r="BX55" s="46" t="str">
        <f t="shared" ca="1" si="35"/>
        <v>Tuotteen hinta nousee 42 %. Hinnannousu on 70,98 €. Mikä on alkuperäinen hinta?</v>
      </c>
      <c r="BY55" s="46" t="str">
        <f t="shared" ca="1" si="36"/>
        <v>Tuotteesta saadaan 35 % alennus. Hinta alennuksen jälkeen on 109,85 €. Mikä on alkuperäinen hinta?</v>
      </c>
      <c r="BZ55" s="46" t="str">
        <f t="shared" ca="1" si="37"/>
        <v>Tuotteen hinta nousee 42 %. Uusi hinta on 239,98 €. Mikä on alkuperäinen hinta?</v>
      </c>
      <c r="CA55" s="46" t="str">
        <f t="shared" ca="1" si="81"/>
        <v>Kalle saa palkkaa 1600 €. Paljonko hän maksaa veroja, kun hänen veroprosenttinsa on 22 %?</v>
      </c>
      <c r="CB55" s="46" t="str">
        <f t="shared" ca="1" si="38"/>
        <v>Kalle saa palkkaa 1600 €. Paljonko hänelle jää palkasta verojen jälkeen, kun hänen veroprosenttinsa on 22 %?</v>
      </c>
      <c r="CC55" s="46" t="str">
        <f t="shared" ca="1" si="39"/>
        <v>Kalle saa palkkaa 1600 €/kk. Kallen veroprosentti on 22 %, tuloraja on 2250 € ja lisäprosentti 47 %.  Paljonko hän maksaa veroja?</v>
      </c>
      <c r="CD55" s="46" t="str">
        <f t="shared" ca="1" si="40"/>
        <v>Kalle saa palkkaa 1600 €/kk. Kallen veroprosentti on 22 %, tuloraja on 2250 € ja lisäprosentti 47 %.  Paljonko hänelle jää käteen verojen jälkeen?</v>
      </c>
      <c r="CE55" s="46" t="str">
        <f t="shared" ca="1" si="82"/>
        <v>Pankkitilillä on rahaa 3067 €. Korkoprosentti on 0,8 %. Kuinka paljon se tuottaa korkoa vuodessa?</v>
      </c>
      <c r="CF55" s="46" t="str">
        <f t="shared" ca="1" si="41"/>
        <v>Pankkitilillä on rahaa 3067 €. Korkoprosentti on 0,8 %. Kuinka paljon tilillä on rahaa vuoden kuluttua?</v>
      </c>
      <c r="CG55" s="46" t="str">
        <f t="shared" ca="1" si="83"/>
        <v>Kuinka paljon 3067 € laina kasvaa korkoa kuukaudessa, kun korkoprosentti on 0,8 %?</v>
      </c>
      <c r="CH55" s="46" t="str">
        <f t="shared" ca="1" si="84"/>
        <v>Kuinka paljon 3067 € laina kasvaa korkoa 6 kuukaudessa, kun korkoprosentti on 0,8 %?</v>
      </c>
      <c r="CI55" s="46" t="str">
        <f t="shared" ca="1" si="85"/>
        <v>Kuinka paljon 3067 € laina kasvaa korkoa 104 päivässä, kun korkoprosentti on 0,8 %?</v>
      </c>
      <c r="CJ55" s="46" t="str">
        <f t="shared" ca="1" si="86"/>
        <v>Kuinka monta päivää 3067 € lainan pitää kasvaa korkoa, jotta korko olisi 6,99 €. Korkoprosentti on 0,8 %?</v>
      </c>
      <c r="CK55" s="46" t="str">
        <f t="shared" ca="1" si="87"/>
        <v>Mikä on lainan korkoprosentin oltava, jotta 3067 € laina kasvaa korkoa 6,99 €, kun laina-aika on 104 päivää?</v>
      </c>
      <c r="CL55" s="46" t="str">
        <f t="shared" ca="1" si="88"/>
        <v>Kuinka paljon on lainan pääoma, kun 104 päivässä kertyy korkoa 6,99 € korkoprosentin ollessa 0,8 %.</v>
      </c>
      <c r="CM55" s="46" t="str">
        <f t="shared" ca="1" si="89"/>
        <v>Pankkitilillä on rahaa 3067 €. Korkoprosentti on 0,8 %. Kuinka paljon tilillä on rahaa 5 vuoden kuluttua, kun korko lisätään tilille aina vuoden kuluttua?</v>
      </c>
      <c r="CN55" s="46" t="str">
        <f t="shared" ca="1" si="90"/>
        <v>Pankkitilillä on rahaa 3067 €. Korkoprosentti on 0,8 %. Kuinka paljon korkoa kertyy 5 vuodessa kuluttua, kun korko lisätään tilille aina vuoden kuluttua?</v>
      </c>
      <c r="CO55" s="46" t="str">
        <f t="shared" ca="1" si="42"/>
        <v>Kuinka paljon on 20 promillea luvusta 169?</v>
      </c>
      <c r="CP55" s="46" t="str">
        <f t="shared" ca="1" si="91"/>
        <v>Kuinka monta promillea luku 3,38 on luvusta 169?</v>
      </c>
    </row>
    <row r="56" spans="1:94" ht="144" customHeight="1" x14ac:dyDescent="0.25">
      <c r="A56" s="25" t="s">
        <v>11</v>
      </c>
      <c r="B56" s="142" t="str">
        <f t="shared" ca="1" si="14"/>
        <v>73 euron tuotteen uusi hinta on 115 €. Montako prosenttia hinta nousee?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95"/>
      <c r="N56" s="108">
        <f t="shared" ca="1" si="43"/>
        <v>5</v>
      </c>
      <c r="O56" s="108">
        <f t="shared" ca="1" si="44"/>
        <v>58</v>
      </c>
      <c r="P56" s="108">
        <f t="shared" ca="1" si="45"/>
        <v>73</v>
      </c>
      <c r="Q56" s="108">
        <f t="shared" ca="1" si="46"/>
        <v>10</v>
      </c>
      <c r="R56" s="108">
        <f t="shared" ca="1" si="47"/>
        <v>41</v>
      </c>
      <c r="S56" s="108">
        <f t="shared" ca="1" si="48"/>
        <v>57</v>
      </c>
      <c r="T56" s="108">
        <f t="shared" ca="1" si="49"/>
        <v>45</v>
      </c>
      <c r="U56" s="108">
        <f t="shared" ca="1" si="50"/>
        <v>48</v>
      </c>
      <c r="V56" s="108">
        <f t="shared" ca="1" si="51"/>
        <v>73</v>
      </c>
      <c r="W56" s="108">
        <f t="shared" ca="1" si="52"/>
        <v>49</v>
      </c>
      <c r="X56" s="108">
        <f t="shared" ca="1" si="53"/>
        <v>3412</v>
      </c>
      <c r="Y56" s="108">
        <f t="shared" ca="1" si="54"/>
        <v>2414</v>
      </c>
      <c r="Z56" s="108">
        <f t="shared" ca="1" si="55"/>
        <v>22</v>
      </c>
      <c r="AA56" s="108">
        <f t="shared" ca="1" si="56"/>
        <v>18</v>
      </c>
      <c r="AB56" s="108">
        <f t="shared" ca="1" si="57"/>
        <v>1</v>
      </c>
      <c r="AC56" s="108">
        <f t="shared" ca="1" si="58"/>
        <v>2</v>
      </c>
      <c r="AD56" s="108">
        <f t="shared" ca="1" si="59"/>
        <v>278</v>
      </c>
      <c r="AE56" s="108">
        <f t="shared" ca="1" si="60"/>
        <v>11</v>
      </c>
      <c r="AF56" s="108">
        <f t="shared" ca="1" si="61"/>
        <v>135</v>
      </c>
      <c r="AG56" s="108">
        <f t="shared" ca="1" si="62"/>
        <v>63</v>
      </c>
      <c r="AI56" s="105">
        <f t="shared" ca="1" si="16"/>
        <v>5</v>
      </c>
      <c r="AJ56" s="103">
        <f t="shared" ca="1" si="17"/>
        <v>58</v>
      </c>
      <c r="AK56" s="103">
        <f t="shared" ca="1" si="18"/>
        <v>73</v>
      </c>
      <c r="AL56" s="103">
        <f t="shared" ca="1" si="19"/>
        <v>10</v>
      </c>
      <c r="AM56" s="122">
        <f t="shared" ca="1" si="19"/>
        <v>41</v>
      </c>
      <c r="AN56" s="103">
        <f t="shared" ca="1" si="20"/>
        <v>57</v>
      </c>
      <c r="AO56" s="122">
        <f t="shared" ca="1" si="20"/>
        <v>45</v>
      </c>
      <c r="AP56" s="103">
        <f t="shared" ca="1" si="21"/>
        <v>48</v>
      </c>
      <c r="AQ56" s="103">
        <f t="shared" ca="1" si="63"/>
        <v>73</v>
      </c>
      <c r="AR56" s="103">
        <f t="shared" ca="1" si="63"/>
        <v>49</v>
      </c>
      <c r="AS56" s="106">
        <f t="shared" ca="1" si="22"/>
        <v>3412</v>
      </c>
      <c r="AT56" s="106">
        <f t="shared" ca="1" si="23"/>
        <v>2414</v>
      </c>
      <c r="AU56" s="106">
        <f t="shared" ca="1" si="64"/>
        <v>22</v>
      </c>
      <c r="AV56" s="107">
        <f t="shared" ca="1" si="65"/>
        <v>18</v>
      </c>
      <c r="AW56" s="107">
        <f t="shared" ca="1" si="24"/>
        <v>1</v>
      </c>
      <c r="AX56" s="107">
        <f t="shared" ca="1" si="25"/>
        <v>2</v>
      </c>
      <c r="AY56" s="107">
        <f t="shared" ca="1" si="26"/>
        <v>278</v>
      </c>
      <c r="AZ56" s="107">
        <f t="shared" ca="1" si="27"/>
        <v>11</v>
      </c>
      <c r="BA56" s="107">
        <f t="shared" ca="1" si="28"/>
        <v>135</v>
      </c>
      <c r="BB56" s="107">
        <f t="shared" ca="1" si="66"/>
        <v>63</v>
      </c>
      <c r="BC56" s="1"/>
      <c r="BD56" s="3">
        <f t="shared" ca="1" si="29"/>
        <v>5</v>
      </c>
      <c r="BE56" s="46" t="str">
        <f t="shared" ca="1" si="67"/>
        <v>Kuinka monta prosenttia luku 42 on luvusta 73?</v>
      </c>
      <c r="BF56" s="46" t="str">
        <f t="shared" ca="1" si="68"/>
        <v>73 euron tuotteesta saa 7 € alennuksen. Montako prosenttia alennus on?</v>
      </c>
      <c r="BG56" s="46" t="str">
        <f t="shared" ca="1" si="30"/>
        <v>73 euron tuotteen uusi hinta on 66 €. Montako prosenttia alennus on?</v>
      </c>
      <c r="BH56" s="46" t="str">
        <f t="shared" ca="1" si="69"/>
        <v>73 euron tuotteen hinta nousee 42 €. Montako prosenttia hinta nousee?</v>
      </c>
      <c r="BI56" s="46" t="str">
        <f t="shared" ca="1" si="70"/>
        <v>73 euron tuotteen uusi hinta on 115 €. Montako prosenttia hinta nousee?</v>
      </c>
      <c r="BJ56" s="46" t="str">
        <f t="shared" ca="1" si="71"/>
        <v>Kuinka paljon on 58 % luvusta 73?</v>
      </c>
      <c r="BK56" s="46" t="str">
        <f t="shared" ca="1" si="72"/>
        <v>73 euron tuotteesta saa 10 % alennuksen. Paljonko on alennus?</v>
      </c>
      <c r="BL56" s="46" t="str">
        <f t="shared" ca="1" si="73"/>
        <v>73 euron tuotteesta saa 10 % alennuksen. Paljonko on uusi hinta?</v>
      </c>
      <c r="BM56" s="46" t="str">
        <f t="shared" ca="1" si="74"/>
        <v>73 euron tuotteen hinta nousee 57 %. Paljonko on uusi hinta?</v>
      </c>
      <c r="BN56" s="46" t="str">
        <f t="shared" ca="1" si="75"/>
        <v>73 euron tuotteesta saa 10 % alennuksen. Jonkun ajan kuluttua hinta nousee 57 %. Kuinka monta prosenttia hinnan muutos oli kaiken kaikkiaan?</v>
      </c>
      <c r="BO56" s="46" t="str">
        <f t="shared" ca="1" si="76"/>
        <v>73 euron tuotteen hinta nousee 57 %.Jonkun ajan kuluttua hinta laskee 10 %. Kuinka monta prosenttia hinnan muutos oli kaiken kaikkiaan?</v>
      </c>
      <c r="BP56" s="46" t="str">
        <f t="shared" ca="1" si="77"/>
        <v>73 euron tuotteesta saa 10 % alennuksen. Jonkun ajan kuluttua hinta laskee vielä 41 %. Kuinka monta prosenttia hinnan lasku oli kaiken kaikkiaan?</v>
      </c>
      <c r="BQ56" s="46" t="str">
        <f t="shared" ca="1" si="78"/>
        <v>73 euron tuotteen hinta nousee 57 %.Jonkun ajan kuluttua hinta nousee vielä 45 %. Kuinka monta prosenttia hinnan nousu oli kaiken kaikkiaan?</v>
      </c>
      <c r="BR56" s="46" t="str">
        <f t="shared" ca="1" si="79"/>
        <v>Kuinka monta prosenttia luku 108 on suurempi kuin 73</v>
      </c>
      <c r="BS56" s="46" t="str">
        <f t="shared" ca="1" si="31"/>
        <v>Kuinka monta prosenttia luku 38 on pienempi kuin 73?</v>
      </c>
      <c r="BT56" s="46" t="str">
        <f t="shared" ca="1" si="32"/>
        <v>Prosenttiluku A on aluksi 73 %. Myöhemmin se on 49 %. Kuinka monta prosenttiyksikköä muutos on?</v>
      </c>
      <c r="BU56" s="46" t="str">
        <f t="shared" ca="1" si="33"/>
        <v>Herra X:n kannatus edellisissä vaaleissa oli 73 %. Nyt se on 49 %. Kuinka monta prosenttiyksikköä muutos on?</v>
      </c>
      <c r="BV56" s="46" t="str">
        <f t="shared" ca="1" si="80"/>
        <v>58 prosenttia eräästä luvusta on 73, mikä on tämä luku?</v>
      </c>
      <c r="BW56" s="46" t="str">
        <f t="shared" ca="1" si="34"/>
        <v>Tuotteesta saadaan 10 % alennus. Alennus on 7,3 €. Mikä on alkuperäinen hinta?</v>
      </c>
      <c r="BX56" s="46" t="str">
        <f t="shared" ca="1" si="35"/>
        <v>Tuotteen hinta nousee 57 %. Hinnannousu on 41,61 €. Mikä on alkuperäinen hinta?</v>
      </c>
      <c r="BY56" s="46" t="str">
        <f t="shared" ca="1" si="36"/>
        <v>Tuotteesta saadaan 10 % alennus. Hinta alennuksen jälkeen on 65,7 €. Mikä on alkuperäinen hinta?</v>
      </c>
      <c r="BZ56" s="46" t="str">
        <f t="shared" ca="1" si="37"/>
        <v>Tuotteen hinta nousee 57 %. Uusi hinta on 114,61 €. Mikä on alkuperäinen hinta?</v>
      </c>
      <c r="CA56" s="46" t="str">
        <f t="shared" ca="1" si="81"/>
        <v>Kalle saa palkkaa 3412 €. Paljonko hän maksaa veroja, kun hänen veroprosenttinsa on 22 %?</v>
      </c>
      <c r="CB56" s="46" t="str">
        <f t="shared" ca="1" si="38"/>
        <v>Kalle saa palkkaa 3412 €. Paljonko hänelle jää palkasta verojen jälkeen, kun hänen veroprosenttinsa on 22 %?</v>
      </c>
      <c r="CC56" s="46" t="str">
        <f t="shared" ca="1" si="39"/>
        <v>Kalle saa palkkaa 3412 €/kk. Kallen veroprosentti on 22 %, tuloraja on 2414 € ja lisäprosentti 40 %.  Paljonko hän maksaa veroja?</v>
      </c>
      <c r="CD56" s="46" t="str">
        <f t="shared" ca="1" si="40"/>
        <v>Kalle saa palkkaa 3412 €/kk. Kallen veroprosentti on 22 %, tuloraja on 2414 € ja lisäprosentti 40 %.  Paljonko hänelle jää käteen verojen jälkeen?</v>
      </c>
      <c r="CE56" s="46" t="str">
        <f t="shared" ca="1" si="82"/>
        <v>Pankkitilillä on rahaa 278 €. Korkoprosentti on 1 %. Kuinka paljon se tuottaa korkoa vuodessa?</v>
      </c>
      <c r="CF56" s="46" t="str">
        <f t="shared" ca="1" si="41"/>
        <v>Pankkitilillä on rahaa 278 €. Korkoprosentti on 1 %. Kuinka paljon tilillä on rahaa vuoden kuluttua?</v>
      </c>
      <c r="CG56" s="46" t="str">
        <f t="shared" ca="1" si="83"/>
        <v>Kuinka paljon 278 € laina kasvaa korkoa kuukaudessa, kun korkoprosentti on 1 %?</v>
      </c>
      <c r="CH56" s="46" t="str">
        <f t="shared" ca="1" si="84"/>
        <v>Kuinka paljon 278 € laina kasvaa korkoa 11 kuukaudessa, kun korkoprosentti on 1 %?</v>
      </c>
      <c r="CI56" s="46" t="str">
        <f t="shared" ca="1" si="85"/>
        <v>Kuinka paljon 278 € laina kasvaa korkoa 135 päivässä, kun korkoprosentti on 1 %?</v>
      </c>
      <c r="CJ56" s="46" t="str">
        <f t="shared" ca="1" si="86"/>
        <v>Kuinka monta päivää 278 € lainan pitää kasvaa korkoa, jotta korko olisi 1,03 €. Korkoprosentti on 1 %?</v>
      </c>
      <c r="CK56" s="46" t="str">
        <f t="shared" ca="1" si="87"/>
        <v>Mikä on lainan korkoprosentin oltava, jotta 278 € laina kasvaa korkoa 1,03 €, kun laina-aika on 135 päivää?</v>
      </c>
      <c r="CL56" s="46" t="str">
        <f t="shared" ca="1" si="88"/>
        <v>Kuinka paljon on lainan pääoma, kun 135 päivässä kertyy korkoa 1,03 € korkoprosentin ollessa 1 %.</v>
      </c>
      <c r="CM56" s="46" t="str">
        <f t="shared" ca="1" si="89"/>
        <v>Pankkitilillä on rahaa 278 €. Korkoprosentti on 1 %. Kuinka paljon tilillä on rahaa 2 vuoden kuluttua, kun korko lisätään tilille aina vuoden kuluttua?</v>
      </c>
      <c r="CN56" s="46" t="str">
        <f t="shared" ca="1" si="90"/>
        <v>Pankkitilillä on rahaa 278 €. Korkoprosentti on 1 %. Kuinka paljon korkoa kertyy 2 vuodessa kuluttua, kun korko lisätään tilille aina vuoden kuluttua?</v>
      </c>
      <c r="CO56" s="46" t="str">
        <f t="shared" ca="1" si="42"/>
        <v>Kuinka paljon on 63 promillea luvusta 73?</v>
      </c>
      <c r="CP56" s="46" t="str">
        <f t="shared" ca="1" si="91"/>
        <v>Kuinka monta promillea luku 4,6 on luvusta 73?</v>
      </c>
    </row>
    <row r="57" spans="1:94" ht="144" customHeight="1" x14ac:dyDescent="0.25">
      <c r="A57" s="25" t="s">
        <v>12</v>
      </c>
      <c r="B57" s="142" t="str">
        <f t="shared" ca="1" si="14"/>
        <v>123 euron tuotteen hinta nousee 52 %. Paljonko on uusi hinta?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28" t="s">
        <v>77</v>
      </c>
      <c r="N57" s="108">
        <f t="shared" ca="1" si="43"/>
        <v>9</v>
      </c>
      <c r="O57" s="108">
        <f t="shared" ca="1" si="44"/>
        <v>37</v>
      </c>
      <c r="P57" s="108">
        <f t="shared" ca="1" si="45"/>
        <v>123</v>
      </c>
      <c r="Q57" s="108">
        <f t="shared" ca="1" si="46"/>
        <v>51</v>
      </c>
      <c r="R57" s="108">
        <f t="shared" ca="1" si="47"/>
        <v>47</v>
      </c>
      <c r="S57" s="108">
        <f t="shared" ca="1" si="48"/>
        <v>52</v>
      </c>
      <c r="T57" s="108">
        <f t="shared" ca="1" si="49"/>
        <v>66</v>
      </c>
      <c r="U57" s="108">
        <f t="shared" ca="1" si="50"/>
        <v>43</v>
      </c>
      <c r="V57" s="108">
        <f t="shared" ca="1" si="51"/>
        <v>42</v>
      </c>
      <c r="W57" s="108">
        <f t="shared" ca="1" si="52"/>
        <v>30</v>
      </c>
      <c r="X57" s="108">
        <f t="shared" ca="1" si="53"/>
        <v>1950</v>
      </c>
      <c r="Y57" s="108">
        <f t="shared" ca="1" si="54"/>
        <v>1916</v>
      </c>
      <c r="Z57" s="108">
        <f t="shared" ca="1" si="55"/>
        <v>17</v>
      </c>
      <c r="AA57" s="108">
        <f t="shared" ca="1" si="56"/>
        <v>19</v>
      </c>
      <c r="AB57" s="108">
        <f t="shared" ca="1" si="57"/>
        <v>1.4</v>
      </c>
      <c r="AC57" s="108">
        <f t="shared" ca="1" si="58"/>
        <v>9</v>
      </c>
      <c r="AD57" s="108">
        <f t="shared" ca="1" si="59"/>
        <v>1299</v>
      </c>
      <c r="AE57" s="108">
        <f t="shared" ca="1" si="60"/>
        <v>6</v>
      </c>
      <c r="AF57" s="108">
        <f t="shared" ca="1" si="61"/>
        <v>229</v>
      </c>
      <c r="AG57" s="108">
        <f t="shared" ca="1" si="62"/>
        <v>195</v>
      </c>
      <c r="AI57" s="105">
        <f t="shared" ref="AI57:AI65" ca="1" si="92">INDEX($AN$5:$AN$42,INDEX($AP$5:$AP$42,BD57,))</f>
        <v>9</v>
      </c>
      <c r="AJ57" s="103">
        <f t="shared" ref="AJ57:AJ65" ca="1" si="93">RANDBETWEEN($B$8,$C$8)</f>
        <v>37</v>
      </c>
      <c r="AK57" s="103">
        <f t="shared" ref="AK57:AK65" ca="1" si="94">RANDBETWEEN($D$8,$E$8)</f>
        <v>123</v>
      </c>
      <c r="AL57" s="103">
        <f t="shared" ref="AL57:AM65" ca="1" si="95">RANDBETWEEN($B$13,$C$13)</f>
        <v>51</v>
      </c>
      <c r="AM57" s="122">
        <f t="shared" ca="1" si="95"/>
        <v>47</v>
      </c>
      <c r="AN57" s="103">
        <f t="shared" ref="AN57:AO65" ca="1" si="96">RANDBETWEEN($D$13,$E$13)</f>
        <v>52</v>
      </c>
      <c r="AO57" s="122">
        <f t="shared" ca="1" si="96"/>
        <v>66</v>
      </c>
      <c r="AP57" s="103">
        <f t="shared" ref="AP57:AP65" ca="1" si="97">RANDBETWEEN($F$13,$G$13)</f>
        <v>43</v>
      </c>
      <c r="AQ57" s="103">
        <f ca="1">RANDBETWEEN($B$18,$C$18)</f>
        <v>42</v>
      </c>
      <c r="AR57" s="103">
        <f ca="1">RANDBETWEEN($B$18,$C$18)</f>
        <v>30</v>
      </c>
      <c r="AS57" s="106">
        <f t="shared" ref="AS57:AS65" ca="1" si="98">RANDBETWEEN($F$18,$G$18)</f>
        <v>1950</v>
      </c>
      <c r="AT57" s="106">
        <f t="shared" ref="AT57:AT65" ca="1" si="99">RANDBETWEEN($B$23,$C$23)</f>
        <v>1916</v>
      </c>
      <c r="AU57" s="106">
        <f t="shared" ref="AU57:AU65" ca="1" si="100">RANDBETWEEN($D$23,$E$23)</f>
        <v>17</v>
      </c>
      <c r="AV57" s="107">
        <f t="shared" ref="AV57:AV65" ca="1" si="101">RANDBETWEEN($F$23,$G$23)</f>
        <v>19</v>
      </c>
      <c r="AW57" s="107">
        <f t="shared" ref="AW57:AW65" ca="1" si="102">RANDBETWEEN($B$28*10,$C$28*10)/10</f>
        <v>1.4</v>
      </c>
      <c r="AX57" s="107">
        <f t="shared" ref="AX57:AX65" ca="1" si="103">RANDBETWEEN($B$33,$C$33)</f>
        <v>9</v>
      </c>
      <c r="AY57" s="107">
        <f t="shared" ref="AY57:AY65" ca="1" si="104">RANDBETWEEN($D$28,$E$28)</f>
        <v>1299</v>
      </c>
      <c r="AZ57" s="107">
        <f t="shared" ref="AZ57:AZ65" ca="1" si="105">RANDBETWEEN($D$33,$E$33)</f>
        <v>6</v>
      </c>
      <c r="BA57" s="107">
        <f t="shared" ref="BA57:BA65" ca="1" si="106">RANDBETWEEN($F$33,$G$33)</f>
        <v>229</v>
      </c>
      <c r="BB57" s="107">
        <f t="shared" ref="BB57:BB65" ca="1" si="107">RANDBETWEEN($F$8,$G$8)</f>
        <v>195</v>
      </c>
      <c r="BC57" s="1"/>
      <c r="BD57" s="3">
        <f t="shared" ref="BD57:BD65" ca="1" si="108">RANDBETWEEN(1,$AM$42)</f>
        <v>4</v>
      </c>
      <c r="BE57" s="46" t="str">
        <f t="shared" ca="1" si="67"/>
        <v>Kuinka monta prosenttia luku 46 on luvusta 123?</v>
      </c>
      <c r="BF57" s="46" t="str">
        <f t="shared" ca="1" si="68"/>
        <v>123 euron tuotteesta saa 63 € alennuksen. Montako prosenttia alennus on?</v>
      </c>
      <c r="BG57" s="46" t="str">
        <f t="shared" ca="1" si="30"/>
        <v>123 euron tuotteen uusi hinta on 60 €. Montako prosenttia alennus on?</v>
      </c>
      <c r="BH57" s="46" t="str">
        <f t="shared" ca="1" si="69"/>
        <v>123 euron tuotteen hinta nousee 64 €. Montako prosenttia hinta nousee?</v>
      </c>
      <c r="BI57" s="46" t="str">
        <f t="shared" ca="1" si="70"/>
        <v>123 euron tuotteen uusi hinta on 187 €. Montako prosenttia hinta nousee?</v>
      </c>
      <c r="BJ57" s="46" t="str">
        <f t="shared" ca="1" si="71"/>
        <v>Kuinka paljon on 37 % luvusta 123?</v>
      </c>
      <c r="BK57" s="46" t="str">
        <f t="shared" ca="1" si="72"/>
        <v>123 euron tuotteesta saa 51 % alennuksen. Paljonko on alennus?</v>
      </c>
      <c r="BL57" s="46" t="str">
        <f t="shared" ca="1" si="73"/>
        <v>123 euron tuotteesta saa 51 % alennuksen. Paljonko on uusi hinta?</v>
      </c>
      <c r="BM57" s="46" t="str">
        <f t="shared" ca="1" si="74"/>
        <v>123 euron tuotteen hinta nousee 52 %. Paljonko on uusi hinta?</v>
      </c>
      <c r="BN57" s="46" t="str">
        <f t="shared" ca="1" si="75"/>
        <v>123 euron tuotteesta saa 51 % alennuksen. Jonkun ajan kuluttua hinta nousee 52 %. Kuinka monta prosenttia hinnan muutos oli kaiken kaikkiaan?</v>
      </c>
      <c r="BO57" s="46" t="str">
        <f t="shared" ca="1" si="76"/>
        <v>123 euron tuotteen hinta nousee 52 %.Jonkun ajan kuluttua hinta laskee 51 %. Kuinka monta prosenttia hinnan muutos oli kaiken kaikkiaan?</v>
      </c>
      <c r="BP57" s="46" t="str">
        <f t="shared" ca="1" si="77"/>
        <v>123 euron tuotteesta saa 51 % alennuksen. Jonkun ajan kuluttua hinta laskee vielä 47 %. Kuinka monta prosenttia hinnan lasku oli kaiken kaikkiaan?</v>
      </c>
      <c r="BQ57" s="46" t="str">
        <f t="shared" ca="1" si="78"/>
        <v>123 euron tuotteen hinta nousee 52 %.Jonkun ajan kuluttua hinta nousee vielä 66 %. Kuinka monta prosenttia hinnan nousu oli kaiken kaikkiaan?</v>
      </c>
      <c r="BR57" s="46" t="str">
        <f t="shared" ca="1" si="79"/>
        <v>Kuinka monta prosenttia luku 176 on suurempi kuin 123</v>
      </c>
      <c r="BS57" s="46" t="str">
        <f t="shared" ca="1" si="31"/>
        <v>Kuinka monta prosenttia luku 70 on pienempi kuin 123?</v>
      </c>
      <c r="BT57" s="46" t="str">
        <f t="shared" ca="1" si="32"/>
        <v>Prosenttiluku A on aluksi 42 %. Myöhemmin se on 30 %. Kuinka monta prosenttiyksikköä muutos on?</v>
      </c>
      <c r="BU57" s="46" t="str">
        <f t="shared" ca="1" si="33"/>
        <v>Herra X:n kannatus edellisissä vaaleissa oli 42 %. Nyt se on 30 %. Kuinka monta prosenttiyksikköä muutos on?</v>
      </c>
      <c r="BV57" s="46" t="str">
        <f t="shared" ca="1" si="80"/>
        <v>37 prosenttia eräästä luvusta on 123, mikä on tämä luku?</v>
      </c>
      <c r="BW57" s="46" t="str">
        <f t="shared" ca="1" si="34"/>
        <v>Tuotteesta saadaan 51 % alennus. Alennus on 62,73 €. Mikä on alkuperäinen hinta?</v>
      </c>
      <c r="BX57" s="46" t="str">
        <f t="shared" ca="1" si="35"/>
        <v>Tuotteen hinta nousee 52 %. Hinnannousu on 63,96 €. Mikä on alkuperäinen hinta?</v>
      </c>
      <c r="BY57" s="46" t="str">
        <f t="shared" ca="1" si="36"/>
        <v>Tuotteesta saadaan 51 % alennus. Hinta alennuksen jälkeen on 60,27 €. Mikä on alkuperäinen hinta?</v>
      </c>
      <c r="BZ57" s="46" t="str">
        <f t="shared" ca="1" si="37"/>
        <v>Tuotteen hinta nousee 52 %. Uusi hinta on 186,96 €. Mikä on alkuperäinen hinta?</v>
      </c>
      <c r="CA57" s="46" t="str">
        <f t="shared" ca="1" si="81"/>
        <v>Kalle saa palkkaa 1950 €. Paljonko hän maksaa veroja, kun hänen veroprosenttinsa on 17 %?</v>
      </c>
      <c r="CB57" s="46" t="str">
        <f t="shared" ca="1" si="38"/>
        <v>Kalle saa palkkaa 1950 €. Paljonko hänelle jää palkasta verojen jälkeen, kun hänen veroprosenttinsa on 17 %?</v>
      </c>
      <c r="CC57" s="46" t="str">
        <f t="shared" ca="1" si="39"/>
        <v>Kalle saa palkkaa 1950 €/kk. Kallen veroprosentti on 17 %, tuloraja on 1916 € ja lisäprosentti 36 %.  Paljonko hän maksaa veroja?</v>
      </c>
      <c r="CD57" s="46" t="str">
        <f t="shared" ca="1" si="40"/>
        <v>Kalle saa palkkaa 1950 €/kk. Kallen veroprosentti on 17 %, tuloraja on 1916 € ja lisäprosentti 36 %.  Paljonko hänelle jää käteen verojen jälkeen?</v>
      </c>
      <c r="CE57" s="46" t="str">
        <f t="shared" ca="1" si="82"/>
        <v>Pankkitilillä on rahaa 1299 €. Korkoprosentti on 1,4 %. Kuinka paljon se tuottaa korkoa vuodessa?</v>
      </c>
      <c r="CF57" s="46" t="str">
        <f t="shared" ca="1" si="41"/>
        <v>Pankkitilillä on rahaa 1299 €. Korkoprosentti on 1,4 %. Kuinka paljon tilillä on rahaa vuoden kuluttua?</v>
      </c>
      <c r="CG57" s="46" t="str">
        <f t="shared" ca="1" si="83"/>
        <v>Kuinka paljon 1299 € laina kasvaa korkoa kuukaudessa, kun korkoprosentti on 1,4 %?</v>
      </c>
      <c r="CH57" s="46" t="str">
        <f t="shared" ca="1" si="84"/>
        <v>Kuinka paljon 1299 € laina kasvaa korkoa 6 kuukaudessa, kun korkoprosentti on 1,4 %?</v>
      </c>
      <c r="CI57" s="46" t="str">
        <f t="shared" ca="1" si="85"/>
        <v>Kuinka paljon 1299 € laina kasvaa korkoa 229 päivässä, kun korkoprosentti on 1,4 %?</v>
      </c>
      <c r="CJ57" s="46" t="str">
        <f t="shared" ca="1" si="86"/>
        <v>Kuinka monta päivää 1299 € lainan pitää kasvaa korkoa, jotta korko olisi 11,41 €. Korkoprosentti on 1,4 %?</v>
      </c>
      <c r="CK57" s="46" t="str">
        <f t="shared" ca="1" si="87"/>
        <v>Mikä on lainan korkoprosentin oltava, jotta 1299 € laina kasvaa korkoa 11,41 €, kun laina-aika on 229 päivää?</v>
      </c>
      <c r="CL57" s="46" t="str">
        <f t="shared" ca="1" si="88"/>
        <v>Kuinka paljon on lainan pääoma, kun 229 päivässä kertyy korkoa 11,41 € korkoprosentin ollessa 1,4 %.</v>
      </c>
      <c r="CM57" s="46" t="str">
        <f t="shared" ca="1" si="89"/>
        <v>Pankkitilillä on rahaa 1299 €. Korkoprosentti on 1,4 %. Kuinka paljon tilillä on rahaa 9 vuoden kuluttua, kun korko lisätään tilille aina vuoden kuluttua?</v>
      </c>
      <c r="CN57" s="46" t="str">
        <f t="shared" ca="1" si="90"/>
        <v>Pankkitilillä on rahaa 1299 €. Korkoprosentti on 1,4 %. Kuinka paljon korkoa kertyy 9 vuodessa kuluttua, kun korko lisätään tilille aina vuoden kuluttua?</v>
      </c>
      <c r="CO57" s="46" t="str">
        <f t="shared" ca="1" si="42"/>
        <v>Kuinka paljon on 195 promillea luvusta 123?</v>
      </c>
      <c r="CP57" s="46" t="str">
        <f t="shared" ca="1" si="91"/>
        <v>Kuinka monta promillea luku 23,99 on luvusta 123?</v>
      </c>
    </row>
    <row r="58" spans="1:94" ht="144" customHeight="1" x14ac:dyDescent="0.25">
      <c r="A58" s="25" t="s">
        <v>13</v>
      </c>
      <c r="B58" s="142" t="str">
        <f t="shared" ca="1" si="14"/>
        <v>145 euron tuotteesta saa 55 % alennuksen. Paljonko on alennus?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28"/>
      <c r="N58" s="108">
        <f t="shared" ca="1" si="43"/>
        <v>7</v>
      </c>
      <c r="O58" s="108">
        <f t="shared" ca="1" si="44"/>
        <v>78</v>
      </c>
      <c r="P58" s="108">
        <f t="shared" ca="1" si="45"/>
        <v>145</v>
      </c>
      <c r="Q58" s="108">
        <f t="shared" ca="1" si="46"/>
        <v>55</v>
      </c>
      <c r="R58" s="108">
        <f t="shared" ca="1" si="47"/>
        <v>47</v>
      </c>
      <c r="S58" s="108">
        <f t="shared" ca="1" si="48"/>
        <v>22</v>
      </c>
      <c r="T58" s="108">
        <f t="shared" ca="1" si="49"/>
        <v>28</v>
      </c>
      <c r="U58" s="108">
        <f t="shared" ca="1" si="50"/>
        <v>64</v>
      </c>
      <c r="V58" s="108">
        <f t="shared" ca="1" si="51"/>
        <v>100</v>
      </c>
      <c r="W58" s="108">
        <f t="shared" ca="1" si="52"/>
        <v>37</v>
      </c>
      <c r="X58" s="108">
        <f t="shared" ca="1" si="53"/>
        <v>3183</v>
      </c>
      <c r="Y58" s="108">
        <f t="shared" ca="1" si="54"/>
        <v>1795</v>
      </c>
      <c r="Z58" s="108">
        <f t="shared" ca="1" si="55"/>
        <v>28</v>
      </c>
      <c r="AA58" s="108">
        <f t="shared" ca="1" si="56"/>
        <v>16</v>
      </c>
      <c r="AB58" s="108">
        <f t="shared" ca="1" si="57"/>
        <v>4.3</v>
      </c>
      <c r="AC58" s="108">
        <f t="shared" ca="1" si="58"/>
        <v>4</v>
      </c>
      <c r="AD58" s="108">
        <f t="shared" ca="1" si="59"/>
        <v>6788</v>
      </c>
      <c r="AE58" s="108">
        <f t="shared" ca="1" si="60"/>
        <v>8</v>
      </c>
      <c r="AF58" s="108">
        <f t="shared" ca="1" si="61"/>
        <v>160</v>
      </c>
      <c r="AG58" s="108">
        <f t="shared" ca="1" si="62"/>
        <v>98</v>
      </c>
      <c r="AI58" s="105">
        <f t="shared" ca="1" si="92"/>
        <v>7</v>
      </c>
      <c r="AJ58" s="103">
        <f t="shared" ca="1" si="93"/>
        <v>78</v>
      </c>
      <c r="AK58" s="103">
        <f t="shared" ca="1" si="94"/>
        <v>145</v>
      </c>
      <c r="AL58" s="103">
        <f t="shared" ca="1" si="95"/>
        <v>55</v>
      </c>
      <c r="AM58" s="122">
        <f t="shared" ca="1" si="95"/>
        <v>47</v>
      </c>
      <c r="AN58" s="103">
        <f t="shared" ca="1" si="96"/>
        <v>22</v>
      </c>
      <c r="AO58" s="122">
        <f t="shared" ca="1" si="96"/>
        <v>28</v>
      </c>
      <c r="AP58" s="103">
        <f t="shared" ca="1" si="97"/>
        <v>64</v>
      </c>
      <c r="AQ58" s="103">
        <f t="shared" ref="AQ58:AR65" ca="1" si="109">RANDBETWEEN($B$18,$C$18)</f>
        <v>100</v>
      </c>
      <c r="AR58" s="103">
        <f t="shared" ca="1" si="109"/>
        <v>37</v>
      </c>
      <c r="AS58" s="106">
        <f t="shared" ca="1" si="98"/>
        <v>3183</v>
      </c>
      <c r="AT58" s="106">
        <f t="shared" ca="1" si="99"/>
        <v>1795</v>
      </c>
      <c r="AU58" s="106">
        <f t="shared" ca="1" si="100"/>
        <v>28</v>
      </c>
      <c r="AV58" s="107">
        <f t="shared" ca="1" si="101"/>
        <v>16</v>
      </c>
      <c r="AW58" s="107">
        <f t="shared" ca="1" si="102"/>
        <v>4.3</v>
      </c>
      <c r="AX58" s="107">
        <f t="shared" ca="1" si="103"/>
        <v>4</v>
      </c>
      <c r="AY58" s="107">
        <f t="shared" ca="1" si="104"/>
        <v>6788</v>
      </c>
      <c r="AZ58" s="107">
        <f t="shared" ca="1" si="105"/>
        <v>8</v>
      </c>
      <c r="BA58" s="107">
        <f t="shared" ca="1" si="106"/>
        <v>160</v>
      </c>
      <c r="BB58" s="107">
        <f t="shared" ca="1" si="107"/>
        <v>98</v>
      </c>
      <c r="BC58" s="1"/>
      <c r="BD58" s="3">
        <f t="shared" ca="1" si="108"/>
        <v>2</v>
      </c>
      <c r="BE58" s="46" t="str">
        <f t="shared" ca="1" si="67"/>
        <v>Kuinka monta prosenttia luku 113 on luvusta 145?</v>
      </c>
      <c r="BF58" s="46" t="str">
        <f t="shared" ca="1" si="68"/>
        <v>145 euron tuotteesta saa 80 € alennuksen. Montako prosenttia alennus on?</v>
      </c>
      <c r="BG58" s="46" t="str">
        <f t="shared" ca="1" si="30"/>
        <v>145 euron tuotteen uusi hinta on 65 €. Montako prosenttia alennus on?</v>
      </c>
      <c r="BH58" s="46" t="str">
        <f t="shared" ca="1" si="69"/>
        <v>145 euron tuotteen hinta nousee 32 €. Montako prosenttia hinta nousee?</v>
      </c>
      <c r="BI58" s="46" t="str">
        <f t="shared" ca="1" si="70"/>
        <v>145 euron tuotteen uusi hinta on 177 €. Montako prosenttia hinta nousee?</v>
      </c>
      <c r="BJ58" s="46" t="str">
        <f t="shared" ca="1" si="71"/>
        <v>Kuinka paljon on 78 % luvusta 145?</v>
      </c>
      <c r="BK58" s="46" t="str">
        <f t="shared" ca="1" si="72"/>
        <v>145 euron tuotteesta saa 55 % alennuksen. Paljonko on alennus?</v>
      </c>
      <c r="BL58" s="46" t="str">
        <f t="shared" ca="1" si="73"/>
        <v>145 euron tuotteesta saa 55 % alennuksen. Paljonko on uusi hinta?</v>
      </c>
      <c r="BM58" s="46" t="str">
        <f t="shared" ca="1" si="74"/>
        <v>145 euron tuotteen hinta nousee 22 %. Paljonko on uusi hinta?</v>
      </c>
      <c r="BN58" s="46" t="str">
        <f t="shared" ca="1" si="75"/>
        <v>145 euron tuotteesta saa 55 % alennuksen. Jonkun ajan kuluttua hinta nousee 22 %. Kuinka monta prosenttia hinnan muutos oli kaiken kaikkiaan?</v>
      </c>
      <c r="BO58" s="46" t="str">
        <f t="shared" ca="1" si="76"/>
        <v>145 euron tuotteen hinta nousee 22 %.Jonkun ajan kuluttua hinta laskee 55 %. Kuinka monta prosenttia hinnan muutos oli kaiken kaikkiaan?</v>
      </c>
      <c r="BP58" s="46" t="str">
        <f t="shared" ca="1" si="77"/>
        <v>145 euron tuotteesta saa 55 % alennuksen. Jonkun ajan kuluttua hinta laskee vielä 47 %. Kuinka monta prosenttia hinnan lasku oli kaiken kaikkiaan?</v>
      </c>
      <c r="BQ58" s="46" t="str">
        <f t="shared" ca="1" si="78"/>
        <v>145 euron tuotteen hinta nousee 22 %.Jonkun ajan kuluttua hinta nousee vielä 28 %. Kuinka monta prosenttia hinnan nousu oli kaiken kaikkiaan?</v>
      </c>
      <c r="BR58" s="46" t="str">
        <f t="shared" ca="1" si="79"/>
        <v>Kuinka monta prosenttia luku 238 on suurempi kuin 145</v>
      </c>
      <c r="BS58" s="46" t="str">
        <f t="shared" ca="1" si="31"/>
        <v>Kuinka monta prosenttia luku 52 on pienempi kuin 145?</v>
      </c>
      <c r="BT58" s="46" t="str">
        <f t="shared" ca="1" si="32"/>
        <v>Prosenttiluku A on aluksi 100 %. Myöhemmin se on 37 %. Kuinka monta prosenttiyksikköä muutos on?</v>
      </c>
      <c r="BU58" s="46" t="str">
        <f t="shared" ca="1" si="33"/>
        <v>Herra X:n kannatus edellisissä vaaleissa oli 100 %. Nyt se on 37 %. Kuinka monta prosenttiyksikköä muutos on?</v>
      </c>
      <c r="BV58" s="46" t="str">
        <f t="shared" ca="1" si="80"/>
        <v>78 prosenttia eräästä luvusta on 145, mikä on tämä luku?</v>
      </c>
      <c r="BW58" s="46" t="str">
        <f t="shared" ca="1" si="34"/>
        <v>Tuotteesta saadaan 55 % alennus. Alennus on 79,75 €. Mikä on alkuperäinen hinta?</v>
      </c>
      <c r="BX58" s="46" t="str">
        <f t="shared" ca="1" si="35"/>
        <v>Tuotteen hinta nousee 22 %. Hinnannousu on 31,9 €. Mikä on alkuperäinen hinta?</v>
      </c>
      <c r="BY58" s="46" t="str">
        <f t="shared" ca="1" si="36"/>
        <v>Tuotteesta saadaan 55 % alennus. Hinta alennuksen jälkeen on 65,25 €. Mikä on alkuperäinen hinta?</v>
      </c>
      <c r="BZ58" s="46" t="str">
        <f t="shared" ca="1" si="37"/>
        <v>Tuotteen hinta nousee 22 %. Uusi hinta on 176,9 €. Mikä on alkuperäinen hinta?</v>
      </c>
      <c r="CA58" s="46" t="str">
        <f t="shared" ca="1" si="81"/>
        <v>Kalle saa palkkaa 3183 €. Paljonko hän maksaa veroja, kun hänen veroprosenttinsa on 28 %?</v>
      </c>
      <c r="CB58" s="46" t="str">
        <f t="shared" ca="1" si="38"/>
        <v>Kalle saa palkkaa 3183 €. Paljonko hänelle jää palkasta verojen jälkeen, kun hänen veroprosenttinsa on 28 %?</v>
      </c>
      <c r="CC58" s="46" t="str">
        <f t="shared" ca="1" si="39"/>
        <v>Kalle saa palkkaa 3183 €/kk. Kallen veroprosentti on 28 %, tuloraja on 1795 € ja lisäprosentti 44 %.  Paljonko hän maksaa veroja?</v>
      </c>
      <c r="CD58" s="46" t="str">
        <f t="shared" ca="1" si="40"/>
        <v>Kalle saa palkkaa 3183 €/kk. Kallen veroprosentti on 28 %, tuloraja on 1795 € ja lisäprosentti 44 %.  Paljonko hänelle jää käteen verojen jälkeen?</v>
      </c>
      <c r="CE58" s="46" t="str">
        <f t="shared" ca="1" si="82"/>
        <v>Pankkitilillä on rahaa 6788 €. Korkoprosentti on 4,3 %. Kuinka paljon se tuottaa korkoa vuodessa?</v>
      </c>
      <c r="CF58" s="46" t="str">
        <f t="shared" ca="1" si="41"/>
        <v>Pankkitilillä on rahaa 6788 €. Korkoprosentti on 4,3 %. Kuinka paljon tilillä on rahaa vuoden kuluttua?</v>
      </c>
      <c r="CG58" s="46" t="str">
        <f t="shared" ca="1" si="83"/>
        <v>Kuinka paljon 6788 € laina kasvaa korkoa kuukaudessa, kun korkoprosentti on 4,3 %?</v>
      </c>
      <c r="CH58" s="46" t="str">
        <f t="shared" ca="1" si="84"/>
        <v>Kuinka paljon 6788 € laina kasvaa korkoa 8 kuukaudessa, kun korkoprosentti on 4,3 %?</v>
      </c>
      <c r="CI58" s="46" t="str">
        <f t="shared" ca="1" si="85"/>
        <v>Kuinka paljon 6788 € laina kasvaa korkoa 160 päivässä, kun korkoprosentti on 4,3 %?</v>
      </c>
      <c r="CJ58" s="46" t="str">
        <f t="shared" ca="1" si="86"/>
        <v>Kuinka monta päivää 6788 € lainan pitää kasvaa korkoa, jotta korko olisi 127,95 €. Korkoprosentti on 4,3 %?</v>
      </c>
      <c r="CK58" s="46" t="str">
        <f t="shared" ca="1" si="87"/>
        <v>Mikä on lainan korkoprosentin oltava, jotta 6788 € laina kasvaa korkoa 127,95 €, kun laina-aika on 160 päivää?</v>
      </c>
      <c r="CL58" s="46" t="str">
        <f t="shared" ca="1" si="88"/>
        <v>Kuinka paljon on lainan pääoma, kun 160 päivässä kertyy korkoa 127,95 € korkoprosentin ollessa 4,3 %.</v>
      </c>
      <c r="CM58" s="46" t="str">
        <f t="shared" ca="1" si="89"/>
        <v>Pankkitilillä on rahaa 6788 €. Korkoprosentti on 4,3 %. Kuinka paljon tilillä on rahaa 4 vuoden kuluttua, kun korko lisätään tilille aina vuoden kuluttua?</v>
      </c>
      <c r="CN58" s="46" t="str">
        <f t="shared" ca="1" si="90"/>
        <v>Pankkitilillä on rahaa 6788 €. Korkoprosentti on 4,3 %. Kuinka paljon korkoa kertyy 4 vuodessa kuluttua, kun korko lisätään tilille aina vuoden kuluttua?</v>
      </c>
      <c r="CO58" s="46" t="str">
        <f t="shared" ca="1" si="42"/>
        <v>Kuinka paljon on 98 promillea luvusta 145?</v>
      </c>
      <c r="CP58" s="46" t="str">
        <f t="shared" ca="1" si="91"/>
        <v>Kuinka monta promillea luku 14,21 on luvusta 145?</v>
      </c>
    </row>
    <row r="59" spans="1:94" ht="144" customHeight="1" x14ac:dyDescent="0.25">
      <c r="A59" s="25" t="s">
        <v>14</v>
      </c>
      <c r="B59" s="142" t="str">
        <f t="shared" ca="1" si="14"/>
        <v>Kuinka paljon on 72 % luvusta 199?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28"/>
      <c r="N59" s="108">
        <f t="shared" ca="1" si="43"/>
        <v>6</v>
      </c>
      <c r="O59" s="108">
        <f t="shared" ca="1" si="44"/>
        <v>72</v>
      </c>
      <c r="P59" s="108">
        <f t="shared" ca="1" si="45"/>
        <v>199</v>
      </c>
      <c r="Q59" s="108">
        <f t="shared" ca="1" si="46"/>
        <v>30</v>
      </c>
      <c r="R59" s="108">
        <f t="shared" ca="1" si="47"/>
        <v>25</v>
      </c>
      <c r="S59" s="108">
        <f t="shared" ca="1" si="48"/>
        <v>92</v>
      </c>
      <c r="T59" s="108">
        <f t="shared" ca="1" si="49"/>
        <v>53</v>
      </c>
      <c r="U59" s="108">
        <f t="shared" ca="1" si="50"/>
        <v>21</v>
      </c>
      <c r="V59" s="108">
        <f t="shared" ca="1" si="51"/>
        <v>69</v>
      </c>
      <c r="W59" s="108">
        <f t="shared" ca="1" si="52"/>
        <v>78</v>
      </c>
      <c r="X59" s="108">
        <f t="shared" ca="1" si="53"/>
        <v>2604</v>
      </c>
      <c r="Y59" s="108">
        <f t="shared" ca="1" si="54"/>
        <v>1862</v>
      </c>
      <c r="Z59" s="108">
        <f t="shared" ca="1" si="55"/>
        <v>22</v>
      </c>
      <c r="AA59" s="108">
        <f t="shared" ca="1" si="56"/>
        <v>16</v>
      </c>
      <c r="AB59" s="108">
        <f t="shared" ca="1" si="57"/>
        <v>3.9</v>
      </c>
      <c r="AC59" s="108">
        <f t="shared" ca="1" si="58"/>
        <v>4</v>
      </c>
      <c r="AD59" s="108">
        <f t="shared" ca="1" si="59"/>
        <v>9211</v>
      </c>
      <c r="AE59" s="108">
        <f t="shared" ca="1" si="60"/>
        <v>8</v>
      </c>
      <c r="AF59" s="108">
        <f t="shared" ca="1" si="61"/>
        <v>142</v>
      </c>
      <c r="AG59" s="108">
        <f t="shared" ca="1" si="62"/>
        <v>162</v>
      </c>
      <c r="AI59" s="105">
        <f t="shared" ca="1" si="92"/>
        <v>6</v>
      </c>
      <c r="AJ59" s="103">
        <f t="shared" ca="1" si="93"/>
        <v>72</v>
      </c>
      <c r="AK59" s="103">
        <f t="shared" ca="1" si="94"/>
        <v>199</v>
      </c>
      <c r="AL59" s="103">
        <f t="shared" ca="1" si="95"/>
        <v>30</v>
      </c>
      <c r="AM59" s="122">
        <f t="shared" ca="1" si="95"/>
        <v>25</v>
      </c>
      <c r="AN59" s="103">
        <f t="shared" ca="1" si="96"/>
        <v>92</v>
      </c>
      <c r="AO59" s="122">
        <f t="shared" ca="1" si="96"/>
        <v>53</v>
      </c>
      <c r="AP59" s="103">
        <f t="shared" ca="1" si="97"/>
        <v>21</v>
      </c>
      <c r="AQ59" s="103">
        <f t="shared" ca="1" si="109"/>
        <v>69</v>
      </c>
      <c r="AR59" s="103">
        <f t="shared" ca="1" si="109"/>
        <v>78</v>
      </c>
      <c r="AS59" s="106">
        <f t="shared" ca="1" si="98"/>
        <v>2604</v>
      </c>
      <c r="AT59" s="106">
        <f t="shared" ca="1" si="99"/>
        <v>1862</v>
      </c>
      <c r="AU59" s="106">
        <f t="shared" ca="1" si="100"/>
        <v>22</v>
      </c>
      <c r="AV59" s="107">
        <f t="shared" ca="1" si="101"/>
        <v>16</v>
      </c>
      <c r="AW59" s="107">
        <f t="shared" ca="1" si="102"/>
        <v>3.9</v>
      </c>
      <c r="AX59" s="107">
        <f t="shared" ca="1" si="103"/>
        <v>4</v>
      </c>
      <c r="AY59" s="107">
        <f t="shared" ca="1" si="104"/>
        <v>9211</v>
      </c>
      <c r="AZ59" s="107">
        <f t="shared" ca="1" si="105"/>
        <v>8</v>
      </c>
      <c r="BA59" s="107">
        <f t="shared" ca="1" si="106"/>
        <v>142</v>
      </c>
      <c r="BB59" s="107">
        <f t="shared" ca="1" si="107"/>
        <v>162</v>
      </c>
      <c r="BC59" s="1"/>
      <c r="BD59" s="3">
        <f t="shared" ca="1" si="108"/>
        <v>1</v>
      </c>
      <c r="BE59" s="46" t="str">
        <f t="shared" ca="1" si="67"/>
        <v>Kuinka monta prosenttia luku 143 on luvusta 199?</v>
      </c>
      <c r="BF59" s="46" t="str">
        <f t="shared" ca="1" si="68"/>
        <v>199 euron tuotteesta saa 60 € alennuksen. Montako prosenttia alennus on?</v>
      </c>
      <c r="BG59" s="46" t="str">
        <f t="shared" ca="1" si="30"/>
        <v>199 euron tuotteen uusi hinta on 139 €. Montako prosenttia alennus on?</v>
      </c>
      <c r="BH59" s="46" t="str">
        <f t="shared" ca="1" si="69"/>
        <v>199 euron tuotteen hinta nousee 183 €. Montako prosenttia hinta nousee?</v>
      </c>
      <c r="BI59" s="46" t="str">
        <f t="shared" ca="1" si="70"/>
        <v>199 euron tuotteen uusi hinta on 382 €. Montako prosenttia hinta nousee?</v>
      </c>
      <c r="BJ59" s="46" t="str">
        <f t="shared" ca="1" si="71"/>
        <v>Kuinka paljon on 72 % luvusta 199?</v>
      </c>
      <c r="BK59" s="46" t="str">
        <f t="shared" ca="1" si="72"/>
        <v>199 euron tuotteesta saa 30 % alennuksen. Paljonko on alennus?</v>
      </c>
      <c r="BL59" s="46" t="str">
        <f t="shared" ca="1" si="73"/>
        <v>199 euron tuotteesta saa 30 % alennuksen. Paljonko on uusi hinta?</v>
      </c>
      <c r="BM59" s="46" t="str">
        <f t="shared" ca="1" si="74"/>
        <v>199 euron tuotteen hinta nousee 92 %. Paljonko on uusi hinta?</v>
      </c>
      <c r="BN59" s="46" t="str">
        <f t="shared" ca="1" si="75"/>
        <v>199 euron tuotteesta saa 30 % alennuksen. Jonkun ajan kuluttua hinta nousee 92 %. Kuinka monta prosenttia hinnan muutos oli kaiken kaikkiaan?</v>
      </c>
      <c r="BO59" s="46" t="str">
        <f t="shared" ca="1" si="76"/>
        <v>199 euron tuotteen hinta nousee 92 %.Jonkun ajan kuluttua hinta laskee 30 %. Kuinka monta prosenttia hinnan muutos oli kaiken kaikkiaan?</v>
      </c>
      <c r="BP59" s="46" t="str">
        <f t="shared" ca="1" si="77"/>
        <v>199 euron tuotteesta saa 30 % alennuksen. Jonkun ajan kuluttua hinta laskee vielä 25 %. Kuinka monta prosenttia hinnan lasku oli kaiken kaikkiaan?</v>
      </c>
      <c r="BQ59" s="46" t="str">
        <f t="shared" ca="1" si="78"/>
        <v>199 euron tuotteen hinta nousee 92 %.Jonkun ajan kuluttua hinta nousee vielä 53 %. Kuinka monta prosenttia hinnan nousu oli kaiken kaikkiaan?</v>
      </c>
      <c r="BR59" s="46" t="str">
        <f t="shared" ca="1" si="79"/>
        <v>Kuinka monta prosenttia luku 241 on suurempi kuin 199</v>
      </c>
      <c r="BS59" s="46" t="str">
        <f t="shared" ca="1" si="31"/>
        <v>Kuinka monta prosenttia luku 157 on pienempi kuin 199?</v>
      </c>
      <c r="BT59" s="46" t="str">
        <f t="shared" ca="1" si="32"/>
        <v>Prosenttiluku A on aluksi 69 %. Myöhemmin se on 78 %. Kuinka monta prosenttiyksikköä muutos on?</v>
      </c>
      <c r="BU59" s="46" t="str">
        <f t="shared" ca="1" si="33"/>
        <v>Herra X:n kannatus edellisissä vaaleissa oli 69 %. Nyt se on 78 %. Kuinka monta prosenttiyksikköä muutos on?</v>
      </c>
      <c r="BV59" s="46" t="str">
        <f t="shared" ca="1" si="80"/>
        <v>72 prosenttia eräästä luvusta on 199, mikä on tämä luku?</v>
      </c>
      <c r="BW59" s="46" t="str">
        <f t="shared" ca="1" si="34"/>
        <v>Tuotteesta saadaan 30 % alennus. Alennus on 59,7 €. Mikä on alkuperäinen hinta?</v>
      </c>
      <c r="BX59" s="46" t="str">
        <f t="shared" ca="1" si="35"/>
        <v>Tuotteen hinta nousee 92 %. Hinnannousu on 183,08 €. Mikä on alkuperäinen hinta?</v>
      </c>
      <c r="BY59" s="46" t="str">
        <f t="shared" ca="1" si="36"/>
        <v>Tuotteesta saadaan 30 % alennus. Hinta alennuksen jälkeen on 139,3 €. Mikä on alkuperäinen hinta?</v>
      </c>
      <c r="BZ59" s="46" t="str">
        <f t="shared" ca="1" si="37"/>
        <v>Tuotteen hinta nousee 92 %. Uusi hinta on 382,08 €. Mikä on alkuperäinen hinta?</v>
      </c>
      <c r="CA59" s="46" t="str">
        <f t="shared" ca="1" si="81"/>
        <v>Kalle saa palkkaa 2604 €. Paljonko hän maksaa veroja, kun hänen veroprosenttinsa on 22 %?</v>
      </c>
      <c r="CB59" s="46" t="str">
        <f t="shared" ca="1" si="38"/>
        <v>Kalle saa palkkaa 2604 €. Paljonko hänelle jää palkasta verojen jälkeen, kun hänen veroprosenttinsa on 22 %?</v>
      </c>
      <c r="CC59" s="46" t="str">
        <f t="shared" ca="1" si="39"/>
        <v>Kalle saa palkkaa 2604 €/kk. Kallen veroprosentti on 22 %, tuloraja on 1862 € ja lisäprosentti 38 %.  Paljonko hän maksaa veroja?</v>
      </c>
      <c r="CD59" s="46" t="str">
        <f t="shared" ca="1" si="40"/>
        <v>Kalle saa palkkaa 2604 €/kk. Kallen veroprosentti on 22 %, tuloraja on 1862 € ja lisäprosentti 38 %.  Paljonko hänelle jää käteen verojen jälkeen?</v>
      </c>
      <c r="CE59" s="46" t="str">
        <f t="shared" ca="1" si="82"/>
        <v>Pankkitilillä on rahaa 9211 €. Korkoprosentti on 3,9 %. Kuinka paljon se tuottaa korkoa vuodessa?</v>
      </c>
      <c r="CF59" s="46" t="str">
        <f t="shared" ca="1" si="41"/>
        <v>Pankkitilillä on rahaa 9211 €. Korkoprosentti on 3,9 %. Kuinka paljon tilillä on rahaa vuoden kuluttua?</v>
      </c>
      <c r="CG59" s="46" t="str">
        <f t="shared" ca="1" si="83"/>
        <v>Kuinka paljon 9211 € laina kasvaa korkoa kuukaudessa, kun korkoprosentti on 3,9 %?</v>
      </c>
      <c r="CH59" s="46" t="str">
        <f t="shared" ca="1" si="84"/>
        <v>Kuinka paljon 9211 € laina kasvaa korkoa 8 kuukaudessa, kun korkoprosentti on 3,9 %?</v>
      </c>
      <c r="CI59" s="46" t="str">
        <f t="shared" ca="1" si="85"/>
        <v>Kuinka paljon 9211 € laina kasvaa korkoa 142 päivässä, kun korkoprosentti on 3,9 %?</v>
      </c>
      <c r="CJ59" s="46" t="str">
        <f t="shared" ca="1" si="86"/>
        <v>Kuinka monta päivää 9211 € lainan pitää kasvaa korkoa, jotta korko olisi 139,75 €. Korkoprosentti on 3,9 %?</v>
      </c>
      <c r="CK59" s="46" t="str">
        <f t="shared" ca="1" si="87"/>
        <v>Mikä on lainan korkoprosentin oltava, jotta 9211 € laina kasvaa korkoa 139,75 €, kun laina-aika on 142 päivää?</v>
      </c>
      <c r="CL59" s="46" t="str">
        <f t="shared" ca="1" si="88"/>
        <v>Kuinka paljon on lainan pääoma, kun 142 päivässä kertyy korkoa 139,75 € korkoprosentin ollessa 3,9 %.</v>
      </c>
      <c r="CM59" s="46" t="str">
        <f t="shared" ca="1" si="89"/>
        <v>Pankkitilillä on rahaa 9211 €. Korkoprosentti on 3,9 %. Kuinka paljon tilillä on rahaa 4 vuoden kuluttua, kun korko lisätään tilille aina vuoden kuluttua?</v>
      </c>
      <c r="CN59" s="46" t="str">
        <f t="shared" ca="1" si="90"/>
        <v>Pankkitilillä on rahaa 9211 €. Korkoprosentti on 3,9 %. Kuinka paljon korkoa kertyy 4 vuodessa kuluttua, kun korko lisätään tilille aina vuoden kuluttua?</v>
      </c>
      <c r="CO59" s="46" t="str">
        <f t="shared" ca="1" si="42"/>
        <v>Kuinka paljon on 162 promillea luvusta 199?</v>
      </c>
      <c r="CP59" s="46" t="str">
        <f t="shared" ca="1" si="91"/>
        <v>Kuinka monta promillea luku 32,24 on luvusta 199?</v>
      </c>
    </row>
    <row r="60" spans="1:94" ht="144" customHeight="1" x14ac:dyDescent="0.25">
      <c r="A60" s="25" t="s">
        <v>15</v>
      </c>
      <c r="B60" s="142" t="str">
        <f t="shared" ca="1" si="14"/>
        <v>42 euron tuotteen hinta nousee 82 %. Paljonko on uusi hinta?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28"/>
      <c r="N60" s="108">
        <f t="shared" ca="1" si="43"/>
        <v>9</v>
      </c>
      <c r="O60" s="108">
        <f t="shared" ca="1" si="44"/>
        <v>38</v>
      </c>
      <c r="P60" s="108">
        <f t="shared" ca="1" si="45"/>
        <v>42</v>
      </c>
      <c r="Q60" s="108">
        <f t="shared" ca="1" si="46"/>
        <v>20</v>
      </c>
      <c r="R60" s="108">
        <f t="shared" ca="1" si="47"/>
        <v>1</v>
      </c>
      <c r="S60" s="108">
        <f t="shared" ca="1" si="48"/>
        <v>82</v>
      </c>
      <c r="T60" s="108">
        <f t="shared" ca="1" si="49"/>
        <v>79</v>
      </c>
      <c r="U60" s="108">
        <f t="shared" ca="1" si="50"/>
        <v>64</v>
      </c>
      <c r="V60" s="108">
        <f t="shared" ca="1" si="51"/>
        <v>98</v>
      </c>
      <c r="W60" s="108">
        <f t="shared" ca="1" si="52"/>
        <v>43</v>
      </c>
      <c r="X60" s="108">
        <f t="shared" ca="1" si="53"/>
        <v>3060</v>
      </c>
      <c r="Y60" s="108">
        <f t="shared" ca="1" si="54"/>
        <v>2486</v>
      </c>
      <c r="Z60" s="108">
        <f t="shared" ca="1" si="55"/>
        <v>22</v>
      </c>
      <c r="AA60" s="108">
        <f t="shared" ca="1" si="56"/>
        <v>25</v>
      </c>
      <c r="AB60" s="108">
        <f t="shared" ca="1" si="57"/>
        <v>3.4</v>
      </c>
      <c r="AC60" s="108">
        <f t="shared" ca="1" si="58"/>
        <v>6</v>
      </c>
      <c r="AD60" s="108">
        <f t="shared" ca="1" si="59"/>
        <v>7203</v>
      </c>
      <c r="AE60" s="108">
        <f t="shared" ca="1" si="60"/>
        <v>10</v>
      </c>
      <c r="AF60" s="108">
        <f t="shared" ca="1" si="61"/>
        <v>275</v>
      </c>
      <c r="AG60" s="108">
        <f t="shared" ca="1" si="62"/>
        <v>160</v>
      </c>
      <c r="AI60" s="105">
        <f t="shared" ca="1" si="92"/>
        <v>9</v>
      </c>
      <c r="AJ60" s="103">
        <f t="shared" ca="1" si="93"/>
        <v>38</v>
      </c>
      <c r="AK60" s="103">
        <f t="shared" ca="1" si="94"/>
        <v>42</v>
      </c>
      <c r="AL60" s="103">
        <f t="shared" ca="1" si="95"/>
        <v>20</v>
      </c>
      <c r="AM60" s="122">
        <f t="shared" ca="1" si="95"/>
        <v>1</v>
      </c>
      <c r="AN60" s="103">
        <f t="shared" ca="1" si="96"/>
        <v>82</v>
      </c>
      <c r="AO60" s="122">
        <f t="shared" ca="1" si="96"/>
        <v>79</v>
      </c>
      <c r="AP60" s="103">
        <f t="shared" ca="1" si="97"/>
        <v>64</v>
      </c>
      <c r="AQ60" s="103">
        <f t="shared" ca="1" si="109"/>
        <v>98</v>
      </c>
      <c r="AR60" s="103">
        <f t="shared" ca="1" si="109"/>
        <v>43</v>
      </c>
      <c r="AS60" s="106">
        <f t="shared" ca="1" si="98"/>
        <v>3060</v>
      </c>
      <c r="AT60" s="106">
        <f t="shared" ca="1" si="99"/>
        <v>2486</v>
      </c>
      <c r="AU60" s="106">
        <f t="shared" ca="1" si="100"/>
        <v>22</v>
      </c>
      <c r="AV60" s="107">
        <f t="shared" ca="1" si="101"/>
        <v>25</v>
      </c>
      <c r="AW60" s="107">
        <f t="shared" ca="1" si="102"/>
        <v>3.4</v>
      </c>
      <c r="AX60" s="107">
        <f t="shared" ca="1" si="103"/>
        <v>6</v>
      </c>
      <c r="AY60" s="107">
        <f t="shared" ca="1" si="104"/>
        <v>7203</v>
      </c>
      <c r="AZ60" s="107">
        <f t="shared" ca="1" si="105"/>
        <v>10</v>
      </c>
      <c r="BA60" s="107">
        <f t="shared" ca="1" si="106"/>
        <v>275</v>
      </c>
      <c r="BB60" s="107">
        <f t="shared" ca="1" si="107"/>
        <v>160</v>
      </c>
      <c r="BC60" s="1"/>
      <c r="BD60" s="3">
        <f t="shared" ca="1" si="108"/>
        <v>4</v>
      </c>
      <c r="BE60" s="46" t="str">
        <f t="shared" ca="1" si="67"/>
        <v>Kuinka monta prosenttia luku 16 on luvusta 42?</v>
      </c>
      <c r="BF60" s="46" t="str">
        <f t="shared" ca="1" si="68"/>
        <v>42 euron tuotteesta saa 8 € alennuksen. Montako prosenttia alennus on?</v>
      </c>
      <c r="BG60" s="46" t="str">
        <f t="shared" ca="1" si="30"/>
        <v>42 euron tuotteen uusi hinta on 34 €. Montako prosenttia alennus on?</v>
      </c>
      <c r="BH60" s="46" t="str">
        <f t="shared" ca="1" si="69"/>
        <v>42 euron tuotteen hinta nousee 34 €. Montako prosenttia hinta nousee?</v>
      </c>
      <c r="BI60" s="46" t="str">
        <f t="shared" ca="1" si="70"/>
        <v>42 euron tuotteen uusi hinta on 76 €. Montako prosenttia hinta nousee?</v>
      </c>
      <c r="BJ60" s="46" t="str">
        <f t="shared" ca="1" si="71"/>
        <v>Kuinka paljon on 38 % luvusta 42?</v>
      </c>
      <c r="BK60" s="46" t="str">
        <f t="shared" ca="1" si="72"/>
        <v>42 euron tuotteesta saa 20 % alennuksen. Paljonko on alennus?</v>
      </c>
      <c r="BL60" s="46" t="str">
        <f t="shared" ca="1" si="73"/>
        <v>42 euron tuotteesta saa 20 % alennuksen. Paljonko on uusi hinta?</v>
      </c>
      <c r="BM60" s="46" t="str">
        <f t="shared" ca="1" si="74"/>
        <v>42 euron tuotteen hinta nousee 82 %. Paljonko on uusi hinta?</v>
      </c>
      <c r="BN60" s="46" t="str">
        <f t="shared" ca="1" si="75"/>
        <v>42 euron tuotteesta saa 20 % alennuksen. Jonkun ajan kuluttua hinta nousee 82 %. Kuinka monta prosenttia hinnan muutos oli kaiken kaikkiaan?</v>
      </c>
      <c r="BO60" s="46" t="str">
        <f t="shared" ca="1" si="76"/>
        <v>42 euron tuotteen hinta nousee 82 %.Jonkun ajan kuluttua hinta laskee 20 %. Kuinka monta prosenttia hinnan muutos oli kaiken kaikkiaan?</v>
      </c>
      <c r="BP60" s="46" t="str">
        <f t="shared" ca="1" si="77"/>
        <v>42 euron tuotteesta saa 20 % alennuksen. Jonkun ajan kuluttua hinta laskee vielä 1 %. Kuinka monta prosenttia hinnan lasku oli kaiken kaikkiaan?</v>
      </c>
      <c r="BQ60" s="46" t="str">
        <f t="shared" ca="1" si="78"/>
        <v>42 euron tuotteen hinta nousee 82 %.Jonkun ajan kuluttua hinta nousee vielä 79 %. Kuinka monta prosenttia hinnan nousu oli kaiken kaikkiaan?</v>
      </c>
      <c r="BR60" s="46" t="str">
        <f t="shared" ca="1" si="79"/>
        <v>Kuinka monta prosenttia luku 69 on suurempi kuin 42</v>
      </c>
      <c r="BS60" s="46" t="str">
        <f t="shared" ca="1" si="31"/>
        <v>Kuinka monta prosenttia luku 15 on pienempi kuin 42?</v>
      </c>
      <c r="BT60" s="46" t="str">
        <f t="shared" ca="1" si="32"/>
        <v>Prosenttiluku A on aluksi 98 %. Myöhemmin se on 43 %. Kuinka monta prosenttiyksikköä muutos on?</v>
      </c>
      <c r="BU60" s="46" t="str">
        <f t="shared" ca="1" si="33"/>
        <v>Herra X:n kannatus edellisissä vaaleissa oli 98 %. Nyt se on 43 %. Kuinka monta prosenttiyksikköä muutos on?</v>
      </c>
      <c r="BV60" s="46" t="str">
        <f t="shared" ca="1" si="80"/>
        <v>38 prosenttia eräästä luvusta on 42, mikä on tämä luku?</v>
      </c>
      <c r="BW60" s="46" t="str">
        <f t="shared" ca="1" si="34"/>
        <v>Tuotteesta saadaan 20 % alennus. Alennus on 8,4 €. Mikä on alkuperäinen hinta?</v>
      </c>
      <c r="BX60" s="46" t="str">
        <f t="shared" ca="1" si="35"/>
        <v>Tuotteen hinta nousee 82 %. Hinnannousu on 34,44 €. Mikä on alkuperäinen hinta?</v>
      </c>
      <c r="BY60" s="46" t="str">
        <f t="shared" ca="1" si="36"/>
        <v>Tuotteesta saadaan 20 % alennus. Hinta alennuksen jälkeen on 33,6 €. Mikä on alkuperäinen hinta?</v>
      </c>
      <c r="BZ60" s="46" t="str">
        <f t="shared" ca="1" si="37"/>
        <v>Tuotteen hinta nousee 82 %. Uusi hinta on 76,44 €. Mikä on alkuperäinen hinta?</v>
      </c>
      <c r="CA60" s="46" t="str">
        <f t="shared" ca="1" si="81"/>
        <v>Kalle saa palkkaa 3060 €. Paljonko hän maksaa veroja, kun hänen veroprosenttinsa on 22 %?</v>
      </c>
      <c r="CB60" s="46" t="str">
        <f t="shared" ca="1" si="38"/>
        <v>Kalle saa palkkaa 3060 €. Paljonko hänelle jää palkasta verojen jälkeen, kun hänen veroprosenttinsa on 22 %?</v>
      </c>
      <c r="CC60" s="46" t="str">
        <f t="shared" ca="1" si="39"/>
        <v>Kalle saa palkkaa 3060 €/kk. Kallen veroprosentti on 22 %, tuloraja on 2486 € ja lisäprosentti 47 %.  Paljonko hän maksaa veroja?</v>
      </c>
      <c r="CD60" s="46" t="str">
        <f t="shared" ca="1" si="40"/>
        <v>Kalle saa palkkaa 3060 €/kk. Kallen veroprosentti on 22 %, tuloraja on 2486 € ja lisäprosentti 47 %.  Paljonko hänelle jää käteen verojen jälkeen?</v>
      </c>
      <c r="CE60" s="46" t="str">
        <f t="shared" ca="1" si="82"/>
        <v>Pankkitilillä on rahaa 7203 €. Korkoprosentti on 3,4 %. Kuinka paljon se tuottaa korkoa vuodessa?</v>
      </c>
      <c r="CF60" s="46" t="str">
        <f t="shared" ca="1" si="41"/>
        <v>Pankkitilillä on rahaa 7203 €. Korkoprosentti on 3,4 %. Kuinka paljon tilillä on rahaa vuoden kuluttua?</v>
      </c>
      <c r="CG60" s="46" t="str">
        <f t="shared" ca="1" si="83"/>
        <v>Kuinka paljon 7203 € laina kasvaa korkoa kuukaudessa, kun korkoprosentti on 3,4 %?</v>
      </c>
      <c r="CH60" s="46" t="str">
        <f t="shared" ca="1" si="84"/>
        <v>Kuinka paljon 7203 € laina kasvaa korkoa 10 kuukaudessa, kun korkoprosentti on 3,4 %?</v>
      </c>
      <c r="CI60" s="46" t="str">
        <f t="shared" ca="1" si="85"/>
        <v>Kuinka paljon 7203 € laina kasvaa korkoa 275 päivässä, kun korkoprosentti on 3,4 %?</v>
      </c>
      <c r="CJ60" s="46" t="str">
        <f t="shared" ca="1" si="86"/>
        <v>Kuinka monta päivää 7203 € lainan pitää kasvaa korkoa, jotta korko olisi 184,52 €. Korkoprosentti on 3,4 %?</v>
      </c>
      <c r="CK60" s="46" t="str">
        <f t="shared" ca="1" si="87"/>
        <v>Mikä on lainan korkoprosentin oltava, jotta 7203 € laina kasvaa korkoa 184,52 €, kun laina-aika on 275 päivää?</v>
      </c>
      <c r="CL60" s="46" t="str">
        <f t="shared" ca="1" si="88"/>
        <v>Kuinka paljon on lainan pääoma, kun 275 päivässä kertyy korkoa 184,52 € korkoprosentin ollessa 3,4 %.</v>
      </c>
      <c r="CM60" s="46" t="str">
        <f t="shared" ca="1" si="89"/>
        <v>Pankkitilillä on rahaa 7203 €. Korkoprosentti on 3,4 %. Kuinka paljon tilillä on rahaa 6 vuoden kuluttua, kun korko lisätään tilille aina vuoden kuluttua?</v>
      </c>
      <c r="CN60" s="46" t="str">
        <f t="shared" ca="1" si="90"/>
        <v>Pankkitilillä on rahaa 7203 €. Korkoprosentti on 3,4 %. Kuinka paljon korkoa kertyy 6 vuodessa kuluttua, kun korko lisätään tilille aina vuoden kuluttua?</v>
      </c>
      <c r="CO60" s="46" t="str">
        <f t="shared" ca="1" si="42"/>
        <v>Kuinka paljon on 160 promillea luvusta 42?</v>
      </c>
      <c r="CP60" s="46" t="str">
        <f t="shared" ca="1" si="91"/>
        <v>Kuinka monta promillea luku 6,72 on luvusta 42?</v>
      </c>
    </row>
    <row r="61" spans="1:94" ht="144" customHeight="1" x14ac:dyDescent="0.25">
      <c r="A61" s="25" t="s">
        <v>16</v>
      </c>
      <c r="B61" s="142" t="str">
        <f t="shared" ca="1" si="14"/>
        <v>22 euron tuotteesta saa 50 % alennuksen. Paljonko on alennus?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28"/>
      <c r="N61" s="108">
        <f t="shared" ca="1" si="43"/>
        <v>7</v>
      </c>
      <c r="O61" s="108">
        <f t="shared" ca="1" si="44"/>
        <v>24</v>
      </c>
      <c r="P61" s="108">
        <f t="shared" ca="1" si="45"/>
        <v>22</v>
      </c>
      <c r="Q61" s="108">
        <f t="shared" ca="1" si="46"/>
        <v>50</v>
      </c>
      <c r="R61" s="108">
        <f t="shared" ca="1" si="47"/>
        <v>50</v>
      </c>
      <c r="S61" s="108">
        <f t="shared" ca="1" si="48"/>
        <v>87</v>
      </c>
      <c r="T61" s="108">
        <f t="shared" ca="1" si="49"/>
        <v>17</v>
      </c>
      <c r="U61" s="108">
        <f t="shared" ca="1" si="50"/>
        <v>78</v>
      </c>
      <c r="V61" s="108">
        <f t="shared" ca="1" si="51"/>
        <v>93</v>
      </c>
      <c r="W61" s="108">
        <f t="shared" ca="1" si="52"/>
        <v>99</v>
      </c>
      <c r="X61" s="108">
        <f t="shared" ca="1" si="53"/>
        <v>3908</v>
      </c>
      <c r="Y61" s="108">
        <f t="shared" ca="1" si="54"/>
        <v>2590</v>
      </c>
      <c r="Z61" s="108">
        <f t="shared" ca="1" si="55"/>
        <v>15</v>
      </c>
      <c r="AA61" s="108">
        <f t="shared" ca="1" si="56"/>
        <v>24</v>
      </c>
      <c r="AB61" s="108">
        <f t="shared" ca="1" si="57"/>
        <v>3.9</v>
      </c>
      <c r="AC61" s="108">
        <f t="shared" ca="1" si="58"/>
        <v>3</v>
      </c>
      <c r="AD61" s="108">
        <f t="shared" ca="1" si="59"/>
        <v>1527</v>
      </c>
      <c r="AE61" s="108">
        <f t="shared" ca="1" si="60"/>
        <v>2</v>
      </c>
      <c r="AF61" s="108">
        <f t="shared" ca="1" si="61"/>
        <v>307</v>
      </c>
      <c r="AG61" s="108">
        <f t="shared" ca="1" si="62"/>
        <v>5</v>
      </c>
      <c r="AI61" s="105">
        <f t="shared" ca="1" si="92"/>
        <v>7</v>
      </c>
      <c r="AJ61" s="103">
        <f t="shared" ca="1" si="93"/>
        <v>24</v>
      </c>
      <c r="AK61" s="103">
        <f t="shared" ca="1" si="94"/>
        <v>22</v>
      </c>
      <c r="AL61" s="103">
        <f t="shared" ca="1" si="95"/>
        <v>50</v>
      </c>
      <c r="AM61" s="122">
        <f t="shared" ca="1" si="95"/>
        <v>50</v>
      </c>
      <c r="AN61" s="103">
        <f t="shared" ca="1" si="96"/>
        <v>87</v>
      </c>
      <c r="AO61" s="122">
        <f t="shared" ca="1" si="96"/>
        <v>17</v>
      </c>
      <c r="AP61" s="103">
        <f t="shared" ca="1" si="97"/>
        <v>78</v>
      </c>
      <c r="AQ61" s="103">
        <f t="shared" ca="1" si="109"/>
        <v>93</v>
      </c>
      <c r="AR61" s="103">
        <f t="shared" ca="1" si="109"/>
        <v>99</v>
      </c>
      <c r="AS61" s="106">
        <f t="shared" ca="1" si="98"/>
        <v>3908</v>
      </c>
      <c r="AT61" s="106">
        <f t="shared" ca="1" si="99"/>
        <v>2590</v>
      </c>
      <c r="AU61" s="106">
        <f t="shared" ca="1" si="100"/>
        <v>15</v>
      </c>
      <c r="AV61" s="107">
        <f t="shared" ca="1" si="101"/>
        <v>24</v>
      </c>
      <c r="AW61" s="107">
        <f t="shared" ca="1" si="102"/>
        <v>3.9</v>
      </c>
      <c r="AX61" s="107">
        <f t="shared" ca="1" si="103"/>
        <v>3</v>
      </c>
      <c r="AY61" s="107">
        <f t="shared" ca="1" si="104"/>
        <v>1527</v>
      </c>
      <c r="AZ61" s="107">
        <f t="shared" ca="1" si="105"/>
        <v>2</v>
      </c>
      <c r="BA61" s="107">
        <f t="shared" ca="1" si="106"/>
        <v>307</v>
      </c>
      <c r="BB61" s="107">
        <f t="shared" ca="1" si="107"/>
        <v>5</v>
      </c>
      <c r="BC61" s="1"/>
      <c r="BD61" s="3">
        <f t="shared" ca="1" si="108"/>
        <v>2</v>
      </c>
      <c r="BE61" s="46" t="str">
        <f t="shared" ca="1" si="67"/>
        <v>Kuinka monta prosenttia luku 5 on luvusta 22?</v>
      </c>
      <c r="BF61" s="46" t="str">
        <f t="shared" ca="1" si="68"/>
        <v>22 euron tuotteesta saa 11 € alennuksen. Montako prosenttia alennus on?</v>
      </c>
      <c r="BG61" s="46" t="str">
        <f t="shared" ca="1" si="30"/>
        <v>22 euron tuotteen uusi hinta on 11 €. Montako prosenttia alennus on?</v>
      </c>
      <c r="BH61" s="46" t="str">
        <f t="shared" ca="1" si="69"/>
        <v>22 euron tuotteen hinta nousee 19 €. Montako prosenttia hinta nousee?</v>
      </c>
      <c r="BI61" s="46" t="str">
        <f t="shared" ca="1" si="70"/>
        <v>22 euron tuotteen uusi hinta on 41 €. Montako prosenttia hinta nousee?</v>
      </c>
      <c r="BJ61" s="46" t="str">
        <f t="shared" ca="1" si="71"/>
        <v>Kuinka paljon on 24 % luvusta 22?</v>
      </c>
      <c r="BK61" s="46" t="str">
        <f t="shared" ca="1" si="72"/>
        <v>22 euron tuotteesta saa 50 % alennuksen. Paljonko on alennus?</v>
      </c>
      <c r="BL61" s="46" t="str">
        <f t="shared" ca="1" si="73"/>
        <v>22 euron tuotteesta saa 50 % alennuksen. Paljonko on uusi hinta?</v>
      </c>
      <c r="BM61" s="46" t="str">
        <f t="shared" ca="1" si="74"/>
        <v>22 euron tuotteen hinta nousee 87 %. Paljonko on uusi hinta?</v>
      </c>
      <c r="BN61" s="46" t="str">
        <f t="shared" ca="1" si="75"/>
        <v>22 euron tuotteesta saa 50 % alennuksen. Jonkun ajan kuluttua hinta nousee 87 %. Kuinka monta prosenttia hinnan muutos oli kaiken kaikkiaan?</v>
      </c>
      <c r="BO61" s="46" t="str">
        <f t="shared" ca="1" si="76"/>
        <v>22 euron tuotteen hinta nousee 87 %.Jonkun ajan kuluttua hinta laskee 50 %. Kuinka monta prosenttia hinnan muutos oli kaiken kaikkiaan?</v>
      </c>
      <c r="BP61" s="46" t="str">
        <f t="shared" ca="1" si="77"/>
        <v>22 euron tuotteesta saa 50 % alennuksen. Jonkun ajan kuluttua hinta laskee vielä 50 %. Kuinka monta prosenttia hinnan lasku oli kaiken kaikkiaan?</v>
      </c>
      <c r="BQ61" s="46" t="str">
        <f t="shared" ca="1" si="78"/>
        <v>22 euron tuotteen hinta nousee 87 %.Jonkun ajan kuluttua hinta nousee vielä 17 %. Kuinka monta prosenttia hinnan nousu oli kaiken kaikkiaan?</v>
      </c>
      <c r="BR61" s="46" t="str">
        <f t="shared" ca="1" si="79"/>
        <v>Kuinka monta prosenttia luku 39 on suurempi kuin 22</v>
      </c>
      <c r="BS61" s="46" t="str">
        <f t="shared" ca="1" si="31"/>
        <v>Kuinka monta prosenttia luku 5 on pienempi kuin 22?</v>
      </c>
      <c r="BT61" s="46" t="str">
        <f t="shared" ca="1" si="32"/>
        <v>Prosenttiluku A on aluksi 93 %. Myöhemmin se on 99 %. Kuinka monta prosenttiyksikköä muutos on?</v>
      </c>
      <c r="BU61" s="46" t="str">
        <f t="shared" ca="1" si="33"/>
        <v>Herra X:n kannatus edellisissä vaaleissa oli 93 %. Nyt se on 99 %. Kuinka monta prosenttiyksikköä muutos on?</v>
      </c>
      <c r="BV61" s="46" t="str">
        <f t="shared" ca="1" si="80"/>
        <v>24 prosenttia eräästä luvusta on 22, mikä on tämä luku?</v>
      </c>
      <c r="BW61" s="46" t="str">
        <f t="shared" ca="1" si="34"/>
        <v>Tuotteesta saadaan 50 % alennus. Alennus on 11 €. Mikä on alkuperäinen hinta?</v>
      </c>
      <c r="BX61" s="46" t="str">
        <f t="shared" ca="1" si="35"/>
        <v>Tuotteen hinta nousee 87 %. Hinnannousu on 19,14 €. Mikä on alkuperäinen hinta?</v>
      </c>
      <c r="BY61" s="46" t="str">
        <f t="shared" ca="1" si="36"/>
        <v>Tuotteesta saadaan 50 % alennus. Hinta alennuksen jälkeen on 11 €. Mikä on alkuperäinen hinta?</v>
      </c>
      <c r="BZ61" s="46" t="str">
        <f t="shared" ca="1" si="37"/>
        <v>Tuotteen hinta nousee 87 %. Uusi hinta on 41,14 €. Mikä on alkuperäinen hinta?</v>
      </c>
      <c r="CA61" s="46" t="str">
        <f t="shared" ca="1" si="81"/>
        <v>Kalle saa palkkaa 3908 €. Paljonko hän maksaa veroja, kun hänen veroprosenttinsa on 15 %?</v>
      </c>
      <c r="CB61" s="46" t="str">
        <f t="shared" ca="1" si="38"/>
        <v>Kalle saa palkkaa 3908 €. Paljonko hänelle jää palkasta verojen jälkeen, kun hänen veroprosenttinsa on 15 %?</v>
      </c>
      <c r="CC61" s="46" t="str">
        <f t="shared" ca="1" si="39"/>
        <v>Kalle saa palkkaa 3908 €/kk. Kallen veroprosentti on 15 %, tuloraja on 2590 € ja lisäprosentti 39 %.  Paljonko hän maksaa veroja?</v>
      </c>
      <c r="CD61" s="46" t="str">
        <f t="shared" ca="1" si="40"/>
        <v>Kalle saa palkkaa 3908 €/kk. Kallen veroprosentti on 15 %, tuloraja on 2590 € ja lisäprosentti 39 %.  Paljonko hänelle jää käteen verojen jälkeen?</v>
      </c>
      <c r="CE61" s="46" t="str">
        <f t="shared" ca="1" si="82"/>
        <v>Pankkitilillä on rahaa 1527 €. Korkoprosentti on 3,9 %. Kuinka paljon se tuottaa korkoa vuodessa?</v>
      </c>
      <c r="CF61" s="46" t="str">
        <f t="shared" ca="1" si="41"/>
        <v>Pankkitilillä on rahaa 1527 €. Korkoprosentti on 3,9 %. Kuinka paljon tilillä on rahaa vuoden kuluttua?</v>
      </c>
      <c r="CG61" s="46" t="str">
        <f t="shared" ca="1" si="83"/>
        <v>Kuinka paljon 1527 € laina kasvaa korkoa kuukaudessa, kun korkoprosentti on 3,9 %?</v>
      </c>
      <c r="CH61" s="46" t="str">
        <f t="shared" ca="1" si="84"/>
        <v>Kuinka paljon 1527 € laina kasvaa korkoa 2 kuukaudessa, kun korkoprosentti on 3,9 %?</v>
      </c>
      <c r="CI61" s="46" t="str">
        <f t="shared" ca="1" si="85"/>
        <v>Kuinka paljon 1527 € laina kasvaa korkoa 307 päivässä, kun korkoprosentti on 3,9 %?</v>
      </c>
      <c r="CJ61" s="46" t="str">
        <f t="shared" ca="1" si="86"/>
        <v>Kuinka monta päivää 1527 € lainan pitää kasvaa korkoa, jotta korko olisi 50,09 €. Korkoprosentti on 3,9 %?</v>
      </c>
      <c r="CK61" s="46" t="str">
        <f t="shared" ca="1" si="87"/>
        <v>Mikä on lainan korkoprosentin oltava, jotta 1527 € laina kasvaa korkoa 50,09 €, kun laina-aika on 307 päivää?</v>
      </c>
      <c r="CL61" s="46" t="str">
        <f t="shared" ca="1" si="88"/>
        <v>Kuinka paljon on lainan pääoma, kun 307 päivässä kertyy korkoa 50,09 € korkoprosentin ollessa 3,9 %.</v>
      </c>
      <c r="CM61" s="46" t="str">
        <f t="shared" ca="1" si="89"/>
        <v>Pankkitilillä on rahaa 1527 €. Korkoprosentti on 3,9 %. Kuinka paljon tilillä on rahaa 3 vuoden kuluttua, kun korko lisätään tilille aina vuoden kuluttua?</v>
      </c>
      <c r="CN61" s="46" t="str">
        <f t="shared" ca="1" si="90"/>
        <v>Pankkitilillä on rahaa 1527 €. Korkoprosentti on 3,9 %. Kuinka paljon korkoa kertyy 3 vuodessa kuluttua, kun korko lisätään tilille aina vuoden kuluttua?</v>
      </c>
      <c r="CO61" s="46" t="str">
        <f t="shared" ca="1" si="42"/>
        <v>Kuinka paljon on 5 promillea luvusta 22?</v>
      </c>
      <c r="CP61" s="46" t="str">
        <f t="shared" ca="1" si="91"/>
        <v>Kuinka monta promillea luku 0,11 on luvusta 22?</v>
      </c>
    </row>
    <row r="62" spans="1:94" ht="144" customHeight="1" x14ac:dyDescent="0.25">
      <c r="A62" s="25" t="s">
        <v>17</v>
      </c>
      <c r="B62" s="142" t="str">
        <f t="shared" ca="1" si="14"/>
        <v>76 euron tuotteen hinta nousee 69 %. Paljonko on uusi hinta?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02" t="s">
        <v>78</v>
      </c>
      <c r="N62" s="108">
        <f t="shared" ca="1" si="43"/>
        <v>9</v>
      </c>
      <c r="O62" s="108">
        <f t="shared" ca="1" si="44"/>
        <v>3</v>
      </c>
      <c r="P62" s="108">
        <f t="shared" ca="1" si="45"/>
        <v>76</v>
      </c>
      <c r="Q62" s="108">
        <f t="shared" ca="1" si="46"/>
        <v>52</v>
      </c>
      <c r="R62" s="108">
        <f t="shared" ca="1" si="47"/>
        <v>59</v>
      </c>
      <c r="S62" s="108">
        <f t="shared" ca="1" si="48"/>
        <v>69</v>
      </c>
      <c r="T62" s="108">
        <f t="shared" ca="1" si="49"/>
        <v>8</v>
      </c>
      <c r="U62" s="108">
        <f t="shared" ca="1" si="50"/>
        <v>39</v>
      </c>
      <c r="V62" s="108">
        <f t="shared" ca="1" si="51"/>
        <v>50</v>
      </c>
      <c r="W62" s="108">
        <f t="shared" ca="1" si="52"/>
        <v>26</v>
      </c>
      <c r="X62" s="108">
        <f t="shared" ca="1" si="53"/>
        <v>3012</v>
      </c>
      <c r="Y62" s="108">
        <f t="shared" ca="1" si="54"/>
        <v>2489</v>
      </c>
      <c r="Z62" s="108">
        <f t="shared" ca="1" si="55"/>
        <v>28</v>
      </c>
      <c r="AA62" s="108">
        <f t="shared" ca="1" si="56"/>
        <v>23</v>
      </c>
      <c r="AB62" s="108">
        <f t="shared" ca="1" si="57"/>
        <v>1.3</v>
      </c>
      <c r="AC62" s="108">
        <f t="shared" ca="1" si="58"/>
        <v>5</v>
      </c>
      <c r="AD62" s="108">
        <f t="shared" ca="1" si="59"/>
        <v>5428</v>
      </c>
      <c r="AE62" s="108">
        <f t="shared" ca="1" si="60"/>
        <v>7</v>
      </c>
      <c r="AF62" s="108">
        <f t="shared" ca="1" si="61"/>
        <v>318</v>
      </c>
      <c r="AG62" s="108">
        <f t="shared" ca="1" si="62"/>
        <v>147</v>
      </c>
      <c r="AI62" s="105">
        <f t="shared" ca="1" si="92"/>
        <v>9</v>
      </c>
      <c r="AJ62" s="103">
        <f t="shared" ca="1" si="93"/>
        <v>3</v>
      </c>
      <c r="AK62" s="103">
        <f t="shared" ca="1" si="94"/>
        <v>76</v>
      </c>
      <c r="AL62" s="103">
        <f t="shared" ca="1" si="95"/>
        <v>52</v>
      </c>
      <c r="AM62" s="122">
        <f t="shared" ca="1" si="95"/>
        <v>59</v>
      </c>
      <c r="AN62" s="103">
        <f t="shared" ca="1" si="96"/>
        <v>69</v>
      </c>
      <c r="AO62" s="122">
        <f t="shared" ca="1" si="96"/>
        <v>8</v>
      </c>
      <c r="AP62" s="103">
        <f t="shared" ca="1" si="97"/>
        <v>39</v>
      </c>
      <c r="AQ62" s="103">
        <f t="shared" ca="1" si="109"/>
        <v>50</v>
      </c>
      <c r="AR62" s="103">
        <f t="shared" ca="1" si="109"/>
        <v>26</v>
      </c>
      <c r="AS62" s="106">
        <f t="shared" ca="1" si="98"/>
        <v>3012</v>
      </c>
      <c r="AT62" s="106">
        <f t="shared" ca="1" si="99"/>
        <v>2489</v>
      </c>
      <c r="AU62" s="106">
        <f t="shared" ca="1" si="100"/>
        <v>28</v>
      </c>
      <c r="AV62" s="107">
        <f t="shared" ca="1" si="101"/>
        <v>23</v>
      </c>
      <c r="AW62" s="107">
        <f t="shared" ca="1" si="102"/>
        <v>1.3</v>
      </c>
      <c r="AX62" s="107">
        <f t="shared" ca="1" si="103"/>
        <v>5</v>
      </c>
      <c r="AY62" s="107">
        <f t="shared" ca="1" si="104"/>
        <v>5428</v>
      </c>
      <c r="AZ62" s="107">
        <f t="shared" ca="1" si="105"/>
        <v>7</v>
      </c>
      <c r="BA62" s="107">
        <f t="shared" ca="1" si="106"/>
        <v>318</v>
      </c>
      <c r="BB62" s="107">
        <f t="shared" ca="1" si="107"/>
        <v>147</v>
      </c>
      <c r="BC62" s="1"/>
      <c r="BD62" s="3">
        <f t="shared" ca="1" si="108"/>
        <v>4</v>
      </c>
      <c r="BE62" s="46" t="str">
        <f t="shared" ca="1" si="67"/>
        <v>Kuinka monta prosenttia luku 2 on luvusta 76?</v>
      </c>
      <c r="BF62" s="46" t="str">
        <f t="shared" ca="1" si="68"/>
        <v>76 euron tuotteesta saa 40 € alennuksen. Montako prosenttia alennus on?</v>
      </c>
      <c r="BG62" s="46" t="str">
        <f t="shared" ca="1" si="30"/>
        <v>76 euron tuotteen uusi hinta on 36 €. Montako prosenttia alennus on?</v>
      </c>
      <c r="BH62" s="46" t="str">
        <f t="shared" ca="1" si="69"/>
        <v>76 euron tuotteen hinta nousee 52 €. Montako prosenttia hinta nousee?</v>
      </c>
      <c r="BI62" s="46" t="str">
        <f t="shared" ca="1" si="70"/>
        <v>76 euron tuotteen uusi hinta on 128 €. Montako prosenttia hinta nousee?</v>
      </c>
      <c r="BJ62" s="46" t="str">
        <f t="shared" ca="1" si="71"/>
        <v>Kuinka paljon on 3 % luvusta 76?</v>
      </c>
      <c r="BK62" s="46" t="str">
        <f t="shared" ca="1" si="72"/>
        <v>76 euron tuotteesta saa 52 % alennuksen. Paljonko on alennus?</v>
      </c>
      <c r="BL62" s="46" t="str">
        <f t="shared" ca="1" si="73"/>
        <v>76 euron tuotteesta saa 52 % alennuksen. Paljonko on uusi hinta?</v>
      </c>
      <c r="BM62" s="46" t="str">
        <f t="shared" ca="1" si="74"/>
        <v>76 euron tuotteen hinta nousee 69 %. Paljonko on uusi hinta?</v>
      </c>
      <c r="BN62" s="46" t="str">
        <f t="shared" ca="1" si="75"/>
        <v>76 euron tuotteesta saa 52 % alennuksen. Jonkun ajan kuluttua hinta nousee 69 %. Kuinka monta prosenttia hinnan muutos oli kaiken kaikkiaan?</v>
      </c>
      <c r="BO62" s="46" t="str">
        <f t="shared" ca="1" si="76"/>
        <v>76 euron tuotteen hinta nousee 69 %.Jonkun ajan kuluttua hinta laskee 52 %. Kuinka monta prosenttia hinnan muutos oli kaiken kaikkiaan?</v>
      </c>
      <c r="BP62" s="46" t="str">
        <f t="shared" ca="1" si="77"/>
        <v>76 euron tuotteesta saa 52 % alennuksen. Jonkun ajan kuluttua hinta laskee vielä 59 %. Kuinka monta prosenttia hinnan lasku oli kaiken kaikkiaan?</v>
      </c>
      <c r="BQ62" s="46" t="str">
        <f t="shared" ca="1" si="78"/>
        <v>76 euron tuotteen hinta nousee 69 %.Jonkun ajan kuluttua hinta nousee vielä 8 %. Kuinka monta prosenttia hinnan nousu oli kaiken kaikkiaan?</v>
      </c>
      <c r="BR62" s="46" t="str">
        <f t="shared" ca="1" si="79"/>
        <v>Kuinka monta prosenttia luku 106 on suurempi kuin 76</v>
      </c>
      <c r="BS62" s="46" t="str">
        <f t="shared" ca="1" si="31"/>
        <v>Kuinka monta prosenttia luku 46 on pienempi kuin 76?</v>
      </c>
      <c r="BT62" s="46" t="str">
        <f t="shared" ca="1" si="32"/>
        <v>Prosenttiluku A on aluksi 50 %. Myöhemmin se on 26 %. Kuinka monta prosenttiyksikköä muutos on?</v>
      </c>
      <c r="BU62" s="46" t="str">
        <f t="shared" ca="1" si="33"/>
        <v>Herra X:n kannatus edellisissä vaaleissa oli 50 %. Nyt se on 26 %. Kuinka monta prosenttiyksikköä muutos on?</v>
      </c>
      <c r="BV62" s="46" t="str">
        <f t="shared" ca="1" si="80"/>
        <v>3 prosenttia eräästä luvusta on 76, mikä on tämä luku?</v>
      </c>
      <c r="BW62" s="46" t="str">
        <f t="shared" ca="1" si="34"/>
        <v>Tuotteesta saadaan 52 % alennus. Alennus on 39,52 €. Mikä on alkuperäinen hinta?</v>
      </c>
      <c r="BX62" s="46" t="str">
        <f t="shared" ca="1" si="35"/>
        <v>Tuotteen hinta nousee 69 %. Hinnannousu on 52,44 €. Mikä on alkuperäinen hinta?</v>
      </c>
      <c r="BY62" s="46" t="str">
        <f t="shared" ca="1" si="36"/>
        <v>Tuotteesta saadaan 52 % alennus. Hinta alennuksen jälkeen on 36,48 €. Mikä on alkuperäinen hinta?</v>
      </c>
      <c r="BZ62" s="46" t="str">
        <f t="shared" ca="1" si="37"/>
        <v>Tuotteen hinta nousee 69 %. Uusi hinta on 128,44 €. Mikä on alkuperäinen hinta?</v>
      </c>
      <c r="CA62" s="46" t="str">
        <f t="shared" ca="1" si="81"/>
        <v>Kalle saa palkkaa 3012 €. Paljonko hän maksaa veroja, kun hänen veroprosenttinsa on 28 %?</v>
      </c>
      <c r="CB62" s="46" t="str">
        <f t="shared" ca="1" si="38"/>
        <v>Kalle saa palkkaa 3012 €. Paljonko hänelle jää palkasta verojen jälkeen, kun hänen veroprosenttinsa on 28 %?</v>
      </c>
      <c r="CC62" s="46" t="str">
        <f t="shared" ca="1" si="39"/>
        <v>Kalle saa palkkaa 3012 €/kk. Kallen veroprosentti on 28 %, tuloraja on 2489 € ja lisäprosentti 51 %.  Paljonko hän maksaa veroja?</v>
      </c>
      <c r="CD62" s="46" t="str">
        <f t="shared" ca="1" si="40"/>
        <v>Kalle saa palkkaa 3012 €/kk. Kallen veroprosentti on 28 %, tuloraja on 2489 € ja lisäprosentti 51 %.  Paljonko hänelle jää käteen verojen jälkeen?</v>
      </c>
      <c r="CE62" s="46" t="str">
        <f t="shared" ca="1" si="82"/>
        <v>Pankkitilillä on rahaa 5428 €. Korkoprosentti on 1,3 %. Kuinka paljon se tuottaa korkoa vuodessa?</v>
      </c>
      <c r="CF62" s="46" t="str">
        <f t="shared" ca="1" si="41"/>
        <v>Pankkitilillä on rahaa 5428 €. Korkoprosentti on 1,3 %. Kuinka paljon tilillä on rahaa vuoden kuluttua?</v>
      </c>
      <c r="CG62" s="46" t="str">
        <f t="shared" ca="1" si="83"/>
        <v>Kuinka paljon 5428 € laina kasvaa korkoa kuukaudessa, kun korkoprosentti on 1,3 %?</v>
      </c>
      <c r="CH62" s="46" t="str">
        <f t="shared" ca="1" si="84"/>
        <v>Kuinka paljon 5428 € laina kasvaa korkoa 7 kuukaudessa, kun korkoprosentti on 1,3 %?</v>
      </c>
      <c r="CI62" s="46" t="str">
        <f t="shared" ca="1" si="85"/>
        <v>Kuinka paljon 5428 € laina kasvaa korkoa 318 päivässä, kun korkoprosentti on 1,3 %?</v>
      </c>
      <c r="CJ62" s="46" t="str">
        <f t="shared" ca="1" si="86"/>
        <v>Kuinka monta päivää 5428 € lainan pitää kasvaa korkoa, jotta korko olisi 61,48 €. Korkoprosentti on 1,3 %?</v>
      </c>
      <c r="CK62" s="46" t="str">
        <f t="shared" ca="1" si="87"/>
        <v>Mikä on lainan korkoprosentin oltava, jotta 5428 € laina kasvaa korkoa 61,48 €, kun laina-aika on 318 päivää?</v>
      </c>
      <c r="CL62" s="46" t="str">
        <f t="shared" ca="1" si="88"/>
        <v>Kuinka paljon on lainan pääoma, kun 318 päivässä kertyy korkoa 61,48 € korkoprosentin ollessa 1,3 %.</v>
      </c>
      <c r="CM62" s="46" t="str">
        <f t="shared" ca="1" si="89"/>
        <v>Pankkitilillä on rahaa 5428 €. Korkoprosentti on 1,3 %. Kuinka paljon tilillä on rahaa 5 vuoden kuluttua, kun korko lisätään tilille aina vuoden kuluttua?</v>
      </c>
      <c r="CN62" s="46" t="str">
        <f t="shared" ca="1" si="90"/>
        <v>Pankkitilillä on rahaa 5428 €. Korkoprosentti on 1,3 %. Kuinka paljon korkoa kertyy 5 vuodessa kuluttua, kun korko lisätään tilille aina vuoden kuluttua?</v>
      </c>
      <c r="CO62" s="46" t="str">
        <f t="shared" ca="1" si="42"/>
        <v>Kuinka paljon on 147 promillea luvusta 76?</v>
      </c>
      <c r="CP62" s="46" t="str">
        <f t="shared" ca="1" si="91"/>
        <v>Kuinka monta promillea luku 11,17 on luvusta 76?</v>
      </c>
    </row>
    <row r="63" spans="1:94" ht="144" customHeight="1" x14ac:dyDescent="0.25">
      <c r="A63" s="25" t="s">
        <v>18</v>
      </c>
      <c r="B63" s="142" t="str">
        <f t="shared" ca="1" si="14"/>
        <v>157 euron tuotteen hinta nousee 65 %. Paljonko on uusi hinta?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01"/>
      <c r="N63" s="108">
        <f t="shared" ca="1" si="43"/>
        <v>9</v>
      </c>
      <c r="O63" s="108">
        <f t="shared" ca="1" si="44"/>
        <v>7</v>
      </c>
      <c r="P63" s="108">
        <f t="shared" ca="1" si="45"/>
        <v>157</v>
      </c>
      <c r="Q63" s="108">
        <f t="shared" ca="1" si="46"/>
        <v>57</v>
      </c>
      <c r="R63" s="108">
        <f t="shared" ca="1" si="47"/>
        <v>60</v>
      </c>
      <c r="S63" s="108">
        <f t="shared" ca="1" si="48"/>
        <v>65</v>
      </c>
      <c r="T63" s="108">
        <f t="shared" ca="1" si="49"/>
        <v>4</v>
      </c>
      <c r="U63" s="108">
        <f t="shared" ca="1" si="50"/>
        <v>21</v>
      </c>
      <c r="V63" s="108">
        <f t="shared" ca="1" si="51"/>
        <v>31</v>
      </c>
      <c r="W63" s="108">
        <f t="shared" ca="1" si="52"/>
        <v>31</v>
      </c>
      <c r="X63" s="108">
        <f t="shared" ca="1" si="53"/>
        <v>2158</v>
      </c>
      <c r="Y63" s="108">
        <f t="shared" ca="1" si="54"/>
        <v>1751</v>
      </c>
      <c r="Z63" s="108">
        <f t="shared" ca="1" si="55"/>
        <v>28</v>
      </c>
      <c r="AA63" s="108">
        <f t="shared" ca="1" si="56"/>
        <v>20</v>
      </c>
      <c r="AB63" s="108">
        <f t="shared" ca="1" si="57"/>
        <v>3.2</v>
      </c>
      <c r="AC63" s="108">
        <f t="shared" ca="1" si="58"/>
        <v>7</v>
      </c>
      <c r="AD63" s="108">
        <f t="shared" ca="1" si="59"/>
        <v>1568</v>
      </c>
      <c r="AE63" s="108">
        <f t="shared" ca="1" si="60"/>
        <v>3</v>
      </c>
      <c r="AF63" s="108">
        <f t="shared" ca="1" si="61"/>
        <v>337</v>
      </c>
      <c r="AG63" s="108">
        <f t="shared" ca="1" si="62"/>
        <v>71</v>
      </c>
      <c r="AI63" s="105">
        <f t="shared" ca="1" si="92"/>
        <v>9</v>
      </c>
      <c r="AJ63" s="103">
        <f t="shared" ca="1" si="93"/>
        <v>7</v>
      </c>
      <c r="AK63" s="103">
        <f t="shared" ca="1" si="94"/>
        <v>157</v>
      </c>
      <c r="AL63" s="103">
        <f t="shared" ca="1" si="95"/>
        <v>57</v>
      </c>
      <c r="AM63" s="122">
        <f t="shared" ca="1" si="95"/>
        <v>60</v>
      </c>
      <c r="AN63" s="103">
        <f t="shared" ca="1" si="96"/>
        <v>65</v>
      </c>
      <c r="AO63" s="122">
        <f t="shared" ca="1" si="96"/>
        <v>4</v>
      </c>
      <c r="AP63" s="103">
        <f t="shared" ca="1" si="97"/>
        <v>21</v>
      </c>
      <c r="AQ63" s="103">
        <f t="shared" ca="1" si="109"/>
        <v>31</v>
      </c>
      <c r="AR63" s="103">
        <f t="shared" ca="1" si="109"/>
        <v>31</v>
      </c>
      <c r="AS63" s="106">
        <f t="shared" ca="1" si="98"/>
        <v>2158</v>
      </c>
      <c r="AT63" s="106">
        <f t="shared" ca="1" si="99"/>
        <v>1751</v>
      </c>
      <c r="AU63" s="106">
        <f t="shared" ca="1" si="100"/>
        <v>28</v>
      </c>
      <c r="AV63" s="107">
        <f t="shared" ca="1" si="101"/>
        <v>20</v>
      </c>
      <c r="AW63" s="107">
        <f t="shared" ca="1" si="102"/>
        <v>3.2</v>
      </c>
      <c r="AX63" s="107">
        <f t="shared" ca="1" si="103"/>
        <v>7</v>
      </c>
      <c r="AY63" s="107">
        <f t="shared" ca="1" si="104"/>
        <v>1568</v>
      </c>
      <c r="AZ63" s="107">
        <f t="shared" ca="1" si="105"/>
        <v>3</v>
      </c>
      <c r="BA63" s="107">
        <f t="shared" ca="1" si="106"/>
        <v>337</v>
      </c>
      <c r="BB63" s="107">
        <f t="shared" ca="1" si="107"/>
        <v>71</v>
      </c>
      <c r="BC63" s="1"/>
      <c r="BD63" s="3">
        <f t="shared" ca="1" si="108"/>
        <v>4</v>
      </c>
      <c r="BE63" s="46" t="str">
        <f t="shared" ca="1" si="67"/>
        <v>Kuinka monta prosenttia luku 11 on luvusta 157?</v>
      </c>
      <c r="BF63" s="46" t="str">
        <f t="shared" ca="1" si="68"/>
        <v>157 euron tuotteesta saa 89 € alennuksen. Montako prosenttia alennus on?</v>
      </c>
      <c r="BG63" s="46" t="str">
        <f t="shared" ca="1" si="30"/>
        <v>157 euron tuotteen uusi hinta on 68 €. Montako prosenttia alennus on?</v>
      </c>
      <c r="BH63" s="46" t="str">
        <f t="shared" ca="1" si="69"/>
        <v>157 euron tuotteen hinta nousee 102 €. Montako prosenttia hinta nousee?</v>
      </c>
      <c r="BI63" s="46" t="str">
        <f t="shared" ca="1" si="70"/>
        <v>157 euron tuotteen uusi hinta on 259 €. Montako prosenttia hinta nousee?</v>
      </c>
      <c r="BJ63" s="46" t="str">
        <f t="shared" ca="1" si="71"/>
        <v>Kuinka paljon on 7 % luvusta 157?</v>
      </c>
      <c r="BK63" s="46" t="str">
        <f t="shared" ca="1" si="72"/>
        <v>157 euron tuotteesta saa 57 % alennuksen. Paljonko on alennus?</v>
      </c>
      <c r="BL63" s="46" t="str">
        <f t="shared" ca="1" si="73"/>
        <v>157 euron tuotteesta saa 57 % alennuksen. Paljonko on uusi hinta?</v>
      </c>
      <c r="BM63" s="46" t="str">
        <f t="shared" ca="1" si="74"/>
        <v>157 euron tuotteen hinta nousee 65 %. Paljonko on uusi hinta?</v>
      </c>
      <c r="BN63" s="46" t="str">
        <f t="shared" ca="1" si="75"/>
        <v>157 euron tuotteesta saa 57 % alennuksen. Jonkun ajan kuluttua hinta nousee 65 %. Kuinka monta prosenttia hinnan muutos oli kaiken kaikkiaan?</v>
      </c>
      <c r="BO63" s="46" t="str">
        <f t="shared" ca="1" si="76"/>
        <v>157 euron tuotteen hinta nousee 65 %.Jonkun ajan kuluttua hinta laskee 57 %. Kuinka monta prosenttia hinnan muutos oli kaiken kaikkiaan?</v>
      </c>
      <c r="BP63" s="46" t="str">
        <f t="shared" ca="1" si="77"/>
        <v>157 euron tuotteesta saa 57 % alennuksen. Jonkun ajan kuluttua hinta laskee vielä 60 %. Kuinka monta prosenttia hinnan lasku oli kaiken kaikkiaan?</v>
      </c>
      <c r="BQ63" s="46" t="str">
        <f t="shared" ca="1" si="78"/>
        <v>157 euron tuotteen hinta nousee 65 %.Jonkun ajan kuluttua hinta nousee vielä 4 %. Kuinka monta prosenttia hinnan nousu oli kaiken kaikkiaan?</v>
      </c>
      <c r="BR63" s="46" t="str">
        <f t="shared" ca="1" si="79"/>
        <v>Kuinka monta prosenttia luku 190 on suurempi kuin 157</v>
      </c>
      <c r="BS63" s="46" t="str">
        <f t="shared" ca="1" si="31"/>
        <v>Kuinka monta prosenttia luku 124 on pienempi kuin 157?</v>
      </c>
      <c r="BT63" s="46" t="str">
        <f t="shared" ca="1" si="32"/>
        <v>Prosenttiluku A on aluksi 31 %. Myöhemmin se on 31 %. Kuinka monta prosenttiyksikköä muutos on?</v>
      </c>
      <c r="BU63" s="46" t="str">
        <f t="shared" ca="1" si="33"/>
        <v>Herra X:n kannatus edellisissä vaaleissa oli 31 %. Nyt se on 31 %. Kuinka monta prosenttiyksikköä muutos on?</v>
      </c>
      <c r="BV63" s="46" t="str">
        <f t="shared" ca="1" si="80"/>
        <v>7 prosenttia eräästä luvusta on 157, mikä on tämä luku?</v>
      </c>
      <c r="BW63" s="46" t="str">
        <f t="shared" ca="1" si="34"/>
        <v>Tuotteesta saadaan 57 % alennus. Alennus on 89,49 €. Mikä on alkuperäinen hinta?</v>
      </c>
      <c r="BX63" s="46" t="str">
        <f t="shared" ca="1" si="35"/>
        <v>Tuotteen hinta nousee 65 %. Hinnannousu on 102,05 €. Mikä on alkuperäinen hinta?</v>
      </c>
      <c r="BY63" s="46" t="str">
        <f t="shared" ca="1" si="36"/>
        <v>Tuotteesta saadaan 57 % alennus. Hinta alennuksen jälkeen on 67,51 €. Mikä on alkuperäinen hinta?</v>
      </c>
      <c r="BZ63" s="46" t="str">
        <f t="shared" ca="1" si="37"/>
        <v>Tuotteen hinta nousee 65 %. Uusi hinta on 259,05 €. Mikä on alkuperäinen hinta?</v>
      </c>
      <c r="CA63" s="46" t="str">
        <f t="shared" ca="1" si="81"/>
        <v>Kalle saa palkkaa 2158 €. Paljonko hän maksaa veroja, kun hänen veroprosenttinsa on 28 %?</v>
      </c>
      <c r="CB63" s="46" t="str">
        <f t="shared" ca="1" si="38"/>
        <v>Kalle saa palkkaa 2158 €. Paljonko hänelle jää palkasta verojen jälkeen, kun hänen veroprosenttinsa on 28 %?</v>
      </c>
      <c r="CC63" s="46" t="str">
        <f t="shared" ca="1" si="39"/>
        <v>Kalle saa palkkaa 2158 €/kk. Kallen veroprosentti on 28 %, tuloraja on 1751 € ja lisäprosentti 48 %.  Paljonko hän maksaa veroja?</v>
      </c>
      <c r="CD63" s="46" t="str">
        <f t="shared" ca="1" si="40"/>
        <v>Kalle saa palkkaa 2158 €/kk. Kallen veroprosentti on 28 %, tuloraja on 1751 € ja lisäprosentti 48 %.  Paljonko hänelle jää käteen verojen jälkeen?</v>
      </c>
      <c r="CE63" s="46" t="str">
        <f t="shared" ca="1" si="82"/>
        <v>Pankkitilillä on rahaa 1568 €. Korkoprosentti on 3,2 %. Kuinka paljon se tuottaa korkoa vuodessa?</v>
      </c>
      <c r="CF63" s="46" t="str">
        <f t="shared" ca="1" si="41"/>
        <v>Pankkitilillä on rahaa 1568 €. Korkoprosentti on 3,2 %. Kuinka paljon tilillä on rahaa vuoden kuluttua?</v>
      </c>
      <c r="CG63" s="46" t="str">
        <f t="shared" ca="1" si="83"/>
        <v>Kuinka paljon 1568 € laina kasvaa korkoa kuukaudessa, kun korkoprosentti on 3,2 %?</v>
      </c>
      <c r="CH63" s="46" t="str">
        <f t="shared" ca="1" si="84"/>
        <v>Kuinka paljon 1568 € laina kasvaa korkoa 3 kuukaudessa, kun korkoprosentti on 3,2 %?</v>
      </c>
      <c r="CI63" s="46" t="str">
        <f t="shared" ca="1" si="85"/>
        <v>Kuinka paljon 1568 € laina kasvaa korkoa 337 päivässä, kun korkoprosentti on 3,2 %?</v>
      </c>
      <c r="CJ63" s="46" t="str">
        <f t="shared" ca="1" si="86"/>
        <v>Kuinka monta päivää 1568 € lainan pitää kasvaa korkoa, jotta korko olisi 46,33 €. Korkoprosentti on 3,2 %?</v>
      </c>
      <c r="CK63" s="46" t="str">
        <f t="shared" ca="1" si="87"/>
        <v>Mikä on lainan korkoprosentin oltava, jotta 1568 € laina kasvaa korkoa 46,33 €, kun laina-aika on 337 päivää?</v>
      </c>
      <c r="CL63" s="46" t="str">
        <f t="shared" ca="1" si="88"/>
        <v>Kuinka paljon on lainan pääoma, kun 337 päivässä kertyy korkoa 46,33 € korkoprosentin ollessa 3,2 %.</v>
      </c>
      <c r="CM63" s="46" t="str">
        <f t="shared" ca="1" si="89"/>
        <v>Pankkitilillä on rahaa 1568 €. Korkoprosentti on 3,2 %. Kuinka paljon tilillä on rahaa 7 vuoden kuluttua, kun korko lisätään tilille aina vuoden kuluttua?</v>
      </c>
      <c r="CN63" s="46" t="str">
        <f t="shared" ca="1" si="90"/>
        <v>Pankkitilillä on rahaa 1568 €. Korkoprosentti on 3,2 %. Kuinka paljon korkoa kertyy 7 vuodessa kuluttua, kun korko lisätään tilille aina vuoden kuluttua?</v>
      </c>
      <c r="CO63" s="46" t="str">
        <f t="shared" ca="1" si="42"/>
        <v>Kuinka paljon on 71 promillea luvusta 157?</v>
      </c>
      <c r="CP63" s="46" t="str">
        <f t="shared" ca="1" si="91"/>
        <v>Kuinka monta promillea luku 11,15 on luvusta 157?</v>
      </c>
    </row>
    <row r="64" spans="1:94" ht="144" customHeight="1" x14ac:dyDescent="0.25">
      <c r="A64" s="25" t="s">
        <v>19</v>
      </c>
      <c r="B64" s="142" t="str">
        <f t="shared" ca="1" si="14"/>
        <v>88 euron tuotteesta saa 48 % alennuksen. Paljonko on uusi hinta?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01"/>
      <c r="N64" s="108">
        <f t="shared" ca="1" si="43"/>
        <v>8</v>
      </c>
      <c r="O64" s="108">
        <f t="shared" ca="1" si="44"/>
        <v>91</v>
      </c>
      <c r="P64" s="108">
        <f t="shared" ca="1" si="45"/>
        <v>88</v>
      </c>
      <c r="Q64" s="108">
        <f t="shared" ca="1" si="46"/>
        <v>48</v>
      </c>
      <c r="R64" s="108">
        <f t="shared" ca="1" si="47"/>
        <v>8</v>
      </c>
      <c r="S64" s="108">
        <f t="shared" ca="1" si="48"/>
        <v>78</v>
      </c>
      <c r="T64" s="108">
        <f t="shared" ca="1" si="49"/>
        <v>57</v>
      </c>
      <c r="U64" s="108">
        <f t="shared" ca="1" si="50"/>
        <v>36</v>
      </c>
      <c r="V64" s="108">
        <f t="shared" ca="1" si="51"/>
        <v>57</v>
      </c>
      <c r="W64" s="108">
        <f t="shared" ca="1" si="52"/>
        <v>37</v>
      </c>
      <c r="X64" s="108">
        <f t="shared" ca="1" si="53"/>
        <v>3877</v>
      </c>
      <c r="Y64" s="108">
        <f t="shared" ca="1" si="54"/>
        <v>1535</v>
      </c>
      <c r="Z64" s="108">
        <f t="shared" ca="1" si="55"/>
        <v>26</v>
      </c>
      <c r="AA64" s="108">
        <f t="shared" ca="1" si="56"/>
        <v>25</v>
      </c>
      <c r="AB64" s="108">
        <f t="shared" ca="1" si="57"/>
        <v>3</v>
      </c>
      <c r="AC64" s="108">
        <f t="shared" ca="1" si="58"/>
        <v>6</v>
      </c>
      <c r="AD64" s="108">
        <f t="shared" ca="1" si="59"/>
        <v>5218</v>
      </c>
      <c r="AE64" s="108">
        <f t="shared" ca="1" si="60"/>
        <v>5</v>
      </c>
      <c r="AF64" s="108">
        <f t="shared" ca="1" si="61"/>
        <v>183</v>
      </c>
      <c r="AG64" s="108">
        <f t="shared" ca="1" si="62"/>
        <v>177</v>
      </c>
      <c r="AI64" s="105">
        <f t="shared" ca="1" si="92"/>
        <v>8</v>
      </c>
      <c r="AJ64" s="103">
        <f t="shared" ca="1" si="93"/>
        <v>91</v>
      </c>
      <c r="AK64" s="103">
        <f t="shared" ca="1" si="94"/>
        <v>88</v>
      </c>
      <c r="AL64" s="103">
        <f t="shared" ca="1" si="95"/>
        <v>48</v>
      </c>
      <c r="AM64" s="122">
        <f t="shared" ca="1" si="95"/>
        <v>8</v>
      </c>
      <c r="AN64" s="103">
        <f t="shared" ca="1" si="96"/>
        <v>78</v>
      </c>
      <c r="AO64" s="122">
        <f t="shared" ca="1" si="96"/>
        <v>57</v>
      </c>
      <c r="AP64" s="103">
        <f t="shared" ca="1" si="97"/>
        <v>36</v>
      </c>
      <c r="AQ64" s="103">
        <f t="shared" ca="1" si="109"/>
        <v>57</v>
      </c>
      <c r="AR64" s="103">
        <f t="shared" ca="1" si="109"/>
        <v>37</v>
      </c>
      <c r="AS64" s="106">
        <f t="shared" ca="1" si="98"/>
        <v>3877</v>
      </c>
      <c r="AT64" s="106">
        <f t="shared" ca="1" si="99"/>
        <v>1535</v>
      </c>
      <c r="AU64" s="106">
        <f t="shared" ca="1" si="100"/>
        <v>26</v>
      </c>
      <c r="AV64" s="107">
        <f t="shared" ca="1" si="101"/>
        <v>25</v>
      </c>
      <c r="AW64" s="107">
        <f t="shared" ca="1" si="102"/>
        <v>3</v>
      </c>
      <c r="AX64" s="107">
        <f t="shared" ca="1" si="103"/>
        <v>6</v>
      </c>
      <c r="AY64" s="107">
        <f t="shared" ca="1" si="104"/>
        <v>5218</v>
      </c>
      <c r="AZ64" s="107">
        <f t="shared" ca="1" si="105"/>
        <v>5</v>
      </c>
      <c r="BA64" s="107">
        <f t="shared" ca="1" si="106"/>
        <v>183</v>
      </c>
      <c r="BB64" s="107">
        <f t="shared" ca="1" si="107"/>
        <v>177</v>
      </c>
      <c r="BC64" s="1"/>
      <c r="BD64" s="3">
        <f t="shared" ca="1" si="108"/>
        <v>3</v>
      </c>
      <c r="BE64" s="46" t="str">
        <f t="shared" ca="1" si="67"/>
        <v>Kuinka monta prosenttia luku 80 on luvusta 88?</v>
      </c>
      <c r="BF64" s="46" t="str">
        <f t="shared" ca="1" si="68"/>
        <v>88 euron tuotteesta saa 42 € alennuksen. Montako prosenttia alennus on?</v>
      </c>
      <c r="BG64" s="46" t="str">
        <f t="shared" ca="1" si="30"/>
        <v>88 euron tuotteen uusi hinta on 46 €. Montako prosenttia alennus on?</v>
      </c>
      <c r="BH64" s="46" t="str">
        <f t="shared" ca="1" si="69"/>
        <v>88 euron tuotteen hinta nousee 69 €. Montako prosenttia hinta nousee?</v>
      </c>
      <c r="BI64" s="46" t="str">
        <f t="shared" ca="1" si="70"/>
        <v>88 euron tuotteen uusi hinta on 157 €. Montako prosenttia hinta nousee?</v>
      </c>
      <c r="BJ64" s="46" t="str">
        <f t="shared" ca="1" si="71"/>
        <v>Kuinka paljon on 91 % luvusta 88?</v>
      </c>
      <c r="BK64" s="46" t="str">
        <f t="shared" ca="1" si="72"/>
        <v>88 euron tuotteesta saa 48 % alennuksen. Paljonko on alennus?</v>
      </c>
      <c r="BL64" s="46" t="str">
        <f t="shared" ca="1" si="73"/>
        <v>88 euron tuotteesta saa 48 % alennuksen. Paljonko on uusi hinta?</v>
      </c>
      <c r="BM64" s="46" t="str">
        <f t="shared" ca="1" si="74"/>
        <v>88 euron tuotteen hinta nousee 78 %. Paljonko on uusi hinta?</v>
      </c>
      <c r="BN64" s="46" t="str">
        <f t="shared" ca="1" si="75"/>
        <v>88 euron tuotteesta saa 48 % alennuksen. Jonkun ajan kuluttua hinta nousee 78 %. Kuinka monta prosenttia hinnan muutos oli kaiken kaikkiaan?</v>
      </c>
      <c r="BO64" s="46" t="str">
        <f t="shared" ca="1" si="76"/>
        <v>88 euron tuotteen hinta nousee 78 %.Jonkun ajan kuluttua hinta laskee 48 %. Kuinka monta prosenttia hinnan muutos oli kaiken kaikkiaan?</v>
      </c>
      <c r="BP64" s="46" t="str">
        <f t="shared" ca="1" si="77"/>
        <v>88 euron tuotteesta saa 48 % alennuksen. Jonkun ajan kuluttua hinta laskee vielä 8 %. Kuinka monta prosenttia hinnan lasku oli kaiken kaikkiaan?</v>
      </c>
      <c r="BQ64" s="46" t="str">
        <f t="shared" ca="1" si="78"/>
        <v>88 euron tuotteen hinta nousee 78 %.Jonkun ajan kuluttua hinta nousee vielä 57 %. Kuinka monta prosenttia hinnan nousu oli kaiken kaikkiaan?</v>
      </c>
      <c r="BR64" s="46" t="str">
        <f t="shared" ca="1" si="79"/>
        <v>Kuinka monta prosenttia luku 120 on suurempi kuin 88</v>
      </c>
      <c r="BS64" s="46" t="str">
        <f t="shared" ca="1" si="31"/>
        <v>Kuinka monta prosenttia luku 56 on pienempi kuin 88?</v>
      </c>
      <c r="BT64" s="46" t="str">
        <f t="shared" ca="1" si="32"/>
        <v>Prosenttiluku A on aluksi 57 %. Myöhemmin se on 37 %. Kuinka monta prosenttiyksikköä muutos on?</v>
      </c>
      <c r="BU64" s="46" t="str">
        <f t="shared" ca="1" si="33"/>
        <v>Herra X:n kannatus edellisissä vaaleissa oli 57 %. Nyt se on 37 %. Kuinka monta prosenttiyksikköä muutos on?</v>
      </c>
      <c r="BV64" s="46" t="str">
        <f t="shared" ca="1" si="80"/>
        <v>91 prosenttia eräästä luvusta on 88, mikä on tämä luku?</v>
      </c>
      <c r="BW64" s="46" t="str">
        <f t="shared" ca="1" si="34"/>
        <v>Tuotteesta saadaan 48 % alennus. Alennus on 42,24 €. Mikä on alkuperäinen hinta?</v>
      </c>
      <c r="BX64" s="46" t="str">
        <f t="shared" ca="1" si="35"/>
        <v>Tuotteen hinta nousee 78 %. Hinnannousu on 68,64 €. Mikä on alkuperäinen hinta?</v>
      </c>
      <c r="BY64" s="46" t="str">
        <f t="shared" ca="1" si="36"/>
        <v>Tuotteesta saadaan 48 % alennus. Hinta alennuksen jälkeen on 45,76 €. Mikä on alkuperäinen hinta?</v>
      </c>
      <c r="BZ64" s="46" t="str">
        <f t="shared" ca="1" si="37"/>
        <v>Tuotteen hinta nousee 78 %. Uusi hinta on 156,64 €. Mikä on alkuperäinen hinta?</v>
      </c>
      <c r="CA64" s="46" t="str">
        <f t="shared" ca="1" si="81"/>
        <v>Kalle saa palkkaa 3877 €. Paljonko hän maksaa veroja, kun hänen veroprosenttinsa on 26 %?</v>
      </c>
      <c r="CB64" s="46" t="str">
        <f t="shared" ca="1" si="38"/>
        <v>Kalle saa palkkaa 3877 €. Paljonko hänelle jää palkasta verojen jälkeen, kun hänen veroprosenttinsa on 26 %?</v>
      </c>
      <c r="CC64" s="46" t="str">
        <f t="shared" ca="1" si="39"/>
        <v>Kalle saa palkkaa 3877 €/kk. Kallen veroprosentti on 26 %, tuloraja on 1535 € ja lisäprosentti 51 %.  Paljonko hän maksaa veroja?</v>
      </c>
      <c r="CD64" s="46" t="str">
        <f t="shared" ca="1" si="40"/>
        <v>Kalle saa palkkaa 3877 €/kk. Kallen veroprosentti on 26 %, tuloraja on 1535 € ja lisäprosentti 51 %.  Paljonko hänelle jää käteen verojen jälkeen?</v>
      </c>
      <c r="CE64" s="46" t="str">
        <f t="shared" ca="1" si="82"/>
        <v>Pankkitilillä on rahaa 5218 €. Korkoprosentti on 3 %. Kuinka paljon se tuottaa korkoa vuodessa?</v>
      </c>
      <c r="CF64" s="46" t="str">
        <f t="shared" ca="1" si="41"/>
        <v>Pankkitilillä on rahaa 5218 €. Korkoprosentti on 3 %. Kuinka paljon tilillä on rahaa vuoden kuluttua?</v>
      </c>
      <c r="CG64" s="46" t="str">
        <f t="shared" ca="1" si="83"/>
        <v>Kuinka paljon 5218 € laina kasvaa korkoa kuukaudessa, kun korkoprosentti on 3 %?</v>
      </c>
      <c r="CH64" s="46" t="str">
        <f t="shared" ca="1" si="84"/>
        <v>Kuinka paljon 5218 € laina kasvaa korkoa 5 kuukaudessa, kun korkoprosentti on 3 %?</v>
      </c>
      <c r="CI64" s="46" t="str">
        <f t="shared" ca="1" si="85"/>
        <v>Kuinka paljon 5218 € laina kasvaa korkoa 183 päivässä, kun korkoprosentti on 3 %?</v>
      </c>
      <c r="CJ64" s="46" t="str">
        <f t="shared" ca="1" si="86"/>
        <v>Kuinka monta päivää 5218 € lainan pitää kasvaa korkoa, jotta korko olisi 78,48 €. Korkoprosentti on 3 %?</v>
      </c>
      <c r="CK64" s="46" t="str">
        <f t="shared" ca="1" si="87"/>
        <v>Mikä on lainan korkoprosentin oltava, jotta 5218 € laina kasvaa korkoa 78,48 €, kun laina-aika on 183 päivää?</v>
      </c>
      <c r="CL64" s="46" t="str">
        <f t="shared" ca="1" si="88"/>
        <v>Kuinka paljon on lainan pääoma, kun 183 päivässä kertyy korkoa 78,48 € korkoprosentin ollessa 3 %.</v>
      </c>
      <c r="CM64" s="46" t="str">
        <f t="shared" ca="1" si="89"/>
        <v>Pankkitilillä on rahaa 5218 €. Korkoprosentti on 3 %. Kuinka paljon tilillä on rahaa 6 vuoden kuluttua, kun korko lisätään tilille aina vuoden kuluttua?</v>
      </c>
      <c r="CN64" s="46" t="str">
        <f t="shared" ca="1" si="90"/>
        <v>Pankkitilillä on rahaa 5218 €. Korkoprosentti on 3 %. Kuinka paljon korkoa kertyy 6 vuodessa kuluttua, kun korko lisätään tilille aina vuoden kuluttua?</v>
      </c>
      <c r="CO64" s="46" t="str">
        <f t="shared" ca="1" si="42"/>
        <v>Kuinka paljon on 177 promillea luvusta 88?</v>
      </c>
      <c r="CP64" s="46" t="str">
        <f t="shared" ca="1" si="91"/>
        <v>Kuinka monta promillea luku 15,58 on luvusta 88?</v>
      </c>
    </row>
    <row r="65" spans="1:94" ht="144" customHeight="1" x14ac:dyDescent="0.25">
      <c r="A65" s="25" t="s">
        <v>20</v>
      </c>
      <c r="B65" s="142" t="str">
        <f t="shared" ca="1" si="14"/>
        <v>78 euron tuotteesta saa 4 % alennuksen. Paljonko on alennus?</v>
      </c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01"/>
      <c r="N65" s="108">
        <f t="shared" ca="1" si="43"/>
        <v>7</v>
      </c>
      <c r="O65" s="108">
        <f t="shared" ca="1" si="44"/>
        <v>7</v>
      </c>
      <c r="P65" s="108">
        <f t="shared" ca="1" si="45"/>
        <v>78</v>
      </c>
      <c r="Q65" s="108">
        <f t="shared" ca="1" si="46"/>
        <v>4</v>
      </c>
      <c r="R65" s="108">
        <f t="shared" ca="1" si="47"/>
        <v>38</v>
      </c>
      <c r="S65" s="108">
        <f t="shared" ca="1" si="48"/>
        <v>35</v>
      </c>
      <c r="T65" s="108">
        <f t="shared" ca="1" si="49"/>
        <v>9</v>
      </c>
      <c r="U65" s="108">
        <f t="shared" ca="1" si="50"/>
        <v>51</v>
      </c>
      <c r="V65" s="108">
        <f t="shared" ca="1" si="51"/>
        <v>63</v>
      </c>
      <c r="W65" s="108">
        <f t="shared" ca="1" si="52"/>
        <v>68</v>
      </c>
      <c r="X65" s="108">
        <f t="shared" ca="1" si="53"/>
        <v>1564</v>
      </c>
      <c r="Y65" s="108">
        <f t="shared" ca="1" si="54"/>
        <v>1930</v>
      </c>
      <c r="Z65" s="108">
        <f t="shared" ca="1" si="55"/>
        <v>15</v>
      </c>
      <c r="AA65" s="108">
        <f t="shared" ca="1" si="56"/>
        <v>21</v>
      </c>
      <c r="AB65" s="108">
        <f t="shared" ca="1" si="57"/>
        <v>0.9</v>
      </c>
      <c r="AC65" s="108">
        <f t="shared" ca="1" si="58"/>
        <v>9</v>
      </c>
      <c r="AD65" s="108">
        <f t="shared" ca="1" si="59"/>
        <v>6289</v>
      </c>
      <c r="AE65" s="108">
        <f t="shared" ca="1" si="60"/>
        <v>11</v>
      </c>
      <c r="AF65" s="108">
        <f t="shared" ca="1" si="61"/>
        <v>94</v>
      </c>
      <c r="AG65" s="108">
        <f t="shared" ca="1" si="62"/>
        <v>167</v>
      </c>
      <c r="AI65" s="105">
        <f t="shared" ca="1" si="92"/>
        <v>7</v>
      </c>
      <c r="AJ65" s="103">
        <f t="shared" ca="1" si="93"/>
        <v>7</v>
      </c>
      <c r="AK65" s="103">
        <f t="shared" ca="1" si="94"/>
        <v>78</v>
      </c>
      <c r="AL65" s="103">
        <f t="shared" ca="1" si="95"/>
        <v>4</v>
      </c>
      <c r="AM65" s="122">
        <f t="shared" ca="1" si="95"/>
        <v>38</v>
      </c>
      <c r="AN65" s="103">
        <f t="shared" ca="1" si="96"/>
        <v>35</v>
      </c>
      <c r="AO65" s="122">
        <f t="shared" ca="1" si="96"/>
        <v>9</v>
      </c>
      <c r="AP65" s="103">
        <f t="shared" ca="1" si="97"/>
        <v>51</v>
      </c>
      <c r="AQ65" s="103">
        <f t="shared" ca="1" si="109"/>
        <v>63</v>
      </c>
      <c r="AR65" s="103">
        <f t="shared" ca="1" si="109"/>
        <v>68</v>
      </c>
      <c r="AS65" s="106">
        <f t="shared" ca="1" si="98"/>
        <v>1564</v>
      </c>
      <c r="AT65" s="106">
        <f t="shared" ca="1" si="99"/>
        <v>1930</v>
      </c>
      <c r="AU65" s="106">
        <f t="shared" ca="1" si="100"/>
        <v>15</v>
      </c>
      <c r="AV65" s="107">
        <f t="shared" ca="1" si="101"/>
        <v>21</v>
      </c>
      <c r="AW65" s="107">
        <f t="shared" ca="1" si="102"/>
        <v>0.9</v>
      </c>
      <c r="AX65" s="107">
        <f t="shared" ca="1" si="103"/>
        <v>9</v>
      </c>
      <c r="AY65" s="107">
        <f t="shared" ca="1" si="104"/>
        <v>6289</v>
      </c>
      <c r="AZ65" s="107">
        <f t="shared" ca="1" si="105"/>
        <v>11</v>
      </c>
      <c r="BA65" s="107">
        <f t="shared" ca="1" si="106"/>
        <v>94</v>
      </c>
      <c r="BB65" s="107">
        <f t="shared" ca="1" si="107"/>
        <v>167</v>
      </c>
      <c r="BC65" s="1"/>
      <c r="BD65" s="3">
        <f t="shared" ca="1" si="108"/>
        <v>2</v>
      </c>
      <c r="BE65" s="46" t="str">
        <f t="shared" ca="1" si="67"/>
        <v>Kuinka monta prosenttia luku 5 on luvusta 78?</v>
      </c>
      <c r="BF65" s="46" t="str">
        <f t="shared" ca="1" si="68"/>
        <v>78 euron tuotteesta saa 3 € alennuksen. Montako prosenttia alennus on?</v>
      </c>
      <c r="BG65" s="46" t="str">
        <f t="shared" ca="1" si="30"/>
        <v>78 euron tuotteen uusi hinta on 75 €. Montako prosenttia alennus on?</v>
      </c>
      <c r="BH65" s="46" t="str">
        <f t="shared" ca="1" si="69"/>
        <v>78 euron tuotteen hinta nousee 27 €. Montako prosenttia hinta nousee?</v>
      </c>
      <c r="BI65" s="46" t="str">
        <f t="shared" ca="1" si="70"/>
        <v>78 euron tuotteen uusi hinta on 105 €. Montako prosenttia hinta nousee?</v>
      </c>
      <c r="BJ65" s="46" t="str">
        <f t="shared" ca="1" si="71"/>
        <v>Kuinka paljon on 7 % luvusta 78?</v>
      </c>
      <c r="BK65" s="46" t="str">
        <f t="shared" ca="1" si="72"/>
        <v>78 euron tuotteesta saa 4 % alennuksen. Paljonko on alennus?</v>
      </c>
      <c r="BL65" s="46" t="str">
        <f t="shared" ca="1" si="73"/>
        <v>78 euron tuotteesta saa 4 % alennuksen. Paljonko on uusi hinta?</v>
      </c>
      <c r="BM65" s="46" t="str">
        <f t="shared" ca="1" si="74"/>
        <v>78 euron tuotteen hinta nousee 35 %. Paljonko on uusi hinta?</v>
      </c>
      <c r="BN65" s="46" t="str">
        <f t="shared" ca="1" si="75"/>
        <v>78 euron tuotteesta saa 4 % alennuksen. Jonkun ajan kuluttua hinta nousee 35 %. Kuinka monta prosenttia hinnan muutos oli kaiken kaikkiaan?</v>
      </c>
      <c r="BO65" s="46" t="str">
        <f t="shared" ca="1" si="76"/>
        <v>78 euron tuotteen hinta nousee 35 %.Jonkun ajan kuluttua hinta laskee 4 %. Kuinka monta prosenttia hinnan muutos oli kaiken kaikkiaan?</v>
      </c>
      <c r="BP65" s="46" t="str">
        <f t="shared" ca="1" si="77"/>
        <v>78 euron tuotteesta saa 4 % alennuksen. Jonkun ajan kuluttua hinta laskee vielä 38 %. Kuinka monta prosenttia hinnan lasku oli kaiken kaikkiaan?</v>
      </c>
      <c r="BQ65" s="46" t="str">
        <f t="shared" ca="1" si="78"/>
        <v>78 euron tuotteen hinta nousee 35 %.Jonkun ajan kuluttua hinta nousee vielä 9 %. Kuinka monta prosenttia hinnan nousu oli kaiken kaikkiaan?</v>
      </c>
      <c r="BR65" s="46" t="str">
        <f t="shared" ca="1" si="79"/>
        <v>Kuinka monta prosenttia luku 118 on suurempi kuin 78</v>
      </c>
      <c r="BS65" s="46" t="str">
        <f t="shared" ca="1" si="31"/>
        <v>Kuinka monta prosenttia luku 38 on pienempi kuin 78?</v>
      </c>
      <c r="BT65" s="46" t="str">
        <f t="shared" ca="1" si="32"/>
        <v>Prosenttiluku A on aluksi 63 %. Myöhemmin se on 68 %. Kuinka monta prosenttiyksikköä muutos on?</v>
      </c>
      <c r="BU65" s="46" t="str">
        <f t="shared" ca="1" si="33"/>
        <v>Herra X:n kannatus edellisissä vaaleissa oli 63 %. Nyt se on 68 %. Kuinka monta prosenttiyksikköä muutos on?</v>
      </c>
      <c r="BV65" s="46" t="str">
        <f t="shared" ca="1" si="80"/>
        <v>7 prosenttia eräästä luvusta on 78, mikä on tämä luku?</v>
      </c>
      <c r="BW65" s="46" t="str">
        <f t="shared" ca="1" si="34"/>
        <v>Tuotteesta saadaan 4 % alennus. Alennus on 3,12 €. Mikä on alkuperäinen hinta?</v>
      </c>
      <c r="BX65" s="46" t="str">
        <f t="shared" ca="1" si="35"/>
        <v>Tuotteen hinta nousee 35 %. Hinnannousu on 27,3 €. Mikä on alkuperäinen hinta?</v>
      </c>
      <c r="BY65" s="46" t="str">
        <f t="shared" ca="1" si="36"/>
        <v>Tuotteesta saadaan 4 % alennus. Hinta alennuksen jälkeen on 74,88 €. Mikä on alkuperäinen hinta?</v>
      </c>
      <c r="BZ65" s="46" t="str">
        <f t="shared" ca="1" si="37"/>
        <v>Tuotteen hinta nousee 35 %. Uusi hinta on 105,3 €. Mikä on alkuperäinen hinta?</v>
      </c>
      <c r="CA65" s="46" t="str">
        <f t="shared" ca="1" si="81"/>
        <v>Kalle saa palkkaa 1564 €. Paljonko hän maksaa veroja, kun hänen veroprosenttinsa on 15 %?</v>
      </c>
      <c r="CB65" s="46" t="str">
        <f t="shared" ca="1" si="38"/>
        <v>Kalle saa palkkaa 1564 €. Paljonko hänelle jää palkasta verojen jälkeen, kun hänen veroprosenttinsa on 15 %?</v>
      </c>
      <c r="CC65" s="46" t="str">
        <f t="shared" ca="1" si="39"/>
        <v>Kalle saa palkkaa 1564 €/kk. Kallen veroprosentti on 15 %, tuloraja on 1930 € ja lisäprosentti 36 %.  Paljonko hän maksaa veroja?</v>
      </c>
      <c r="CD65" s="46" t="str">
        <f t="shared" ca="1" si="40"/>
        <v>Kalle saa palkkaa 1564 €/kk. Kallen veroprosentti on 15 %, tuloraja on 1930 € ja lisäprosentti 36 %.  Paljonko hänelle jää käteen verojen jälkeen?</v>
      </c>
      <c r="CE65" s="46" t="str">
        <f t="shared" ca="1" si="82"/>
        <v>Pankkitilillä on rahaa 6289 €. Korkoprosentti on 0,9 %. Kuinka paljon se tuottaa korkoa vuodessa?</v>
      </c>
      <c r="CF65" s="46" t="str">
        <f t="shared" ca="1" si="41"/>
        <v>Pankkitilillä on rahaa 6289 €. Korkoprosentti on 0,9 %. Kuinka paljon tilillä on rahaa vuoden kuluttua?</v>
      </c>
      <c r="CG65" s="46" t="str">
        <f t="shared" ca="1" si="83"/>
        <v>Kuinka paljon 6289 € laina kasvaa korkoa kuukaudessa, kun korkoprosentti on 0,9 %?</v>
      </c>
      <c r="CH65" s="46" t="str">
        <f t="shared" ca="1" si="84"/>
        <v>Kuinka paljon 6289 € laina kasvaa korkoa 11 kuukaudessa, kun korkoprosentti on 0,9 %?</v>
      </c>
      <c r="CI65" s="46" t="str">
        <f t="shared" ca="1" si="85"/>
        <v>Kuinka paljon 6289 € laina kasvaa korkoa 94 päivässä, kun korkoprosentti on 0,9 %?</v>
      </c>
      <c r="CJ65" s="46" t="str">
        <f t="shared" ca="1" si="86"/>
        <v>Kuinka monta päivää 6289 € lainan pitää kasvaa korkoa, jotta korko olisi 14,58 €. Korkoprosentti on 0,9 %?</v>
      </c>
      <c r="CK65" s="46" t="str">
        <f t="shared" ca="1" si="87"/>
        <v>Mikä on lainan korkoprosentin oltava, jotta 6289 € laina kasvaa korkoa 14,58 €, kun laina-aika on 94 päivää?</v>
      </c>
      <c r="CL65" s="46" t="str">
        <f t="shared" ca="1" si="88"/>
        <v>Kuinka paljon on lainan pääoma, kun 94 päivässä kertyy korkoa 14,58 € korkoprosentin ollessa 0,9 %.</v>
      </c>
      <c r="CM65" s="46" t="str">
        <f t="shared" ca="1" si="89"/>
        <v>Pankkitilillä on rahaa 6289 €. Korkoprosentti on 0,9 %. Kuinka paljon tilillä on rahaa 9 vuoden kuluttua, kun korko lisätään tilille aina vuoden kuluttua?</v>
      </c>
      <c r="CN65" s="46" t="str">
        <f t="shared" ca="1" si="90"/>
        <v>Pankkitilillä on rahaa 6289 €. Korkoprosentti on 0,9 %. Kuinka paljon korkoa kertyy 9 vuodessa kuluttua, kun korko lisätään tilille aina vuoden kuluttua?</v>
      </c>
      <c r="CO65" s="46" t="str">
        <f t="shared" ca="1" si="42"/>
        <v>Kuinka paljon on 167 promillea luvusta 78?</v>
      </c>
      <c r="CP65" s="46" t="str">
        <f t="shared" ca="1" si="91"/>
        <v>Kuinka monta promillea luku 13,03 on luvusta 78?</v>
      </c>
    </row>
    <row r="66" spans="1:94" ht="14.25" customHeight="1" x14ac:dyDescent="0.25">
      <c r="A66" s="29" t="s">
        <v>81</v>
      </c>
      <c r="B66" s="30"/>
      <c r="C66" s="30"/>
      <c r="D66" s="30"/>
      <c r="E66" s="30"/>
      <c r="F66" s="30"/>
      <c r="G66" s="30"/>
      <c r="H66" s="30"/>
      <c r="I66" s="29"/>
      <c r="J66" s="30"/>
      <c r="K66" s="30"/>
      <c r="L66" s="30"/>
      <c r="M66" s="101"/>
      <c r="O66" s="1"/>
      <c r="P66" s="1"/>
    </row>
    <row r="67" spans="1:94" ht="14.25" customHeight="1" x14ac:dyDescent="0.25">
      <c r="A67" s="31" t="s">
        <v>2</v>
      </c>
      <c r="B67" s="32" t="str">
        <f ca="1">INDEX(BE75:CP75,N47)</f>
        <v>62,8 %</v>
      </c>
      <c r="D67" s="31" t="s">
        <v>7</v>
      </c>
      <c r="E67" s="32" t="str">
        <f ca="1">INDEX(BE80:CP80,N52)</f>
        <v>42,9 %</v>
      </c>
      <c r="G67" s="31" t="s">
        <v>12</v>
      </c>
      <c r="H67" s="32" t="str">
        <f ca="1">INDEX(BE85:CP85,N57)</f>
        <v>186,96 €</v>
      </c>
      <c r="J67" s="31" t="s">
        <v>17</v>
      </c>
      <c r="K67" s="33" t="str">
        <f ca="1">INDEX(BE90:CP90,N62)</f>
        <v>128,44 €</v>
      </c>
      <c r="L67" s="34"/>
      <c r="M67" s="101"/>
      <c r="O67" s="1"/>
      <c r="P67" s="1"/>
    </row>
    <row r="68" spans="1:94" ht="14.25" customHeight="1" x14ac:dyDescent="0.25">
      <c r="A68" s="31" t="s">
        <v>3</v>
      </c>
      <c r="B68" s="32" t="str">
        <f ca="1">INDEX(BE76:CP76,N48)</f>
        <v>12,1 %</v>
      </c>
      <c r="D68" s="31" t="s">
        <v>8</v>
      </c>
      <c r="E68" s="32" t="str">
        <f ca="1">INDEX(BE81:CP81,N53)</f>
        <v>45,3 %</v>
      </c>
      <c r="G68" s="31" t="s">
        <v>13</v>
      </c>
      <c r="H68" s="33" t="str">
        <f ca="1">INDEX(BE86:CP86,N58)</f>
        <v>79,75 €</v>
      </c>
      <c r="J68" s="31" t="s">
        <v>18</v>
      </c>
      <c r="K68" s="33" t="str">
        <f ca="1">INDEX(BE91:CP91,N63)</f>
        <v>259,05 €</v>
      </c>
      <c r="L68" s="34"/>
      <c r="M68" s="101"/>
      <c r="O68" s="1"/>
      <c r="P68" s="1"/>
    </row>
    <row r="69" spans="1:94" ht="14.25" customHeight="1" x14ac:dyDescent="0.25">
      <c r="A69" s="31" t="s">
        <v>4</v>
      </c>
      <c r="B69" s="32" t="str">
        <f ca="1">INDEX(BE77:CP77,N49)</f>
        <v>10,3 %</v>
      </c>
      <c r="D69" s="31" t="s">
        <v>9</v>
      </c>
      <c r="E69" s="32" t="str">
        <f ca="1">INDEX(BE82:CP82,N54)</f>
        <v>25,7 %</v>
      </c>
      <c r="G69" s="31" t="s">
        <v>14</v>
      </c>
      <c r="H69" s="33">
        <f ca="1">INDEX(BE87:CP87,N59)</f>
        <v>143.30000000000001</v>
      </c>
      <c r="J69" s="31" t="s">
        <v>19</v>
      </c>
      <c r="K69" s="33" t="str">
        <f ca="1">INDEX(BE92:CP92,N64)</f>
        <v>45,76 €</v>
      </c>
      <c r="L69" s="34"/>
      <c r="M69" s="101"/>
      <c r="O69" s="1"/>
      <c r="P69" s="1"/>
    </row>
    <row r="70" spans="1:94" ht="14.25" customHeight="1" x14ac:dyDescent="0.25">
      <c r="A70" s="31" t="s">
        <v>5</v>
      </c>
      <c r="B70" s="32" t="str">
        <f ca="1">INDEX(BE78:CP78,N50)</f>
        <v>58,5 %</v>
      </c>
      <c r="D70" s="31" t="s">
        <v>10</v>
      </c>
      <c r="E70" s="32" t="str">
        <f ca="1">INDEX(BE83:CP83,N55)</f>
        <v>42 %</v>
      </c>
      <c r="G70" s="31" t="s">
        <v>15</v>
      </c>
      <c r="H70" s="33" t="str">
        <f ca="1">INDEX(BE88:CP88,N60)</f>
        <v>76,44 €</v>
      </c>
      <c r="J70" s="31" t="s">
        <v>20</v>
      </c>
      <c r="K70" s="32" t="str">
        <f ca="1">INDEX(BE93:CP93,N65)</f>
        <v>3,12 €</v>
      </c>
      <c r="L70" s="34"/>
      <c r="M70" s="101"/>
      <c r="O70" s="1"/>
      <c r="P70" s="1"/>
    </row>
    <row r="71" spans="1:94" ht="14.25" customHeight="1" x14ac:dyDescent="0.25">
      <c r="A71" s="31" t="s">
        <v>6</v>
      </c>
      <c r="B71" s="32" t="str">
        <f ca="1">INDEX(BE79:CP79,N51)</f>
        <v>68,9 %</v>
      </c>
      <c r="D71" s="31" t="s">
        <v>11</v>
      </c>
      <c r="E71" s="32" t="str">
        <f ca="1">INDEX(BE84:CP84,N56)</f>
        <v>57,5 %</v>
      </c>
      <c r="G71" s="31" t="s">
        <v>16</v>
      </c>
      <c r="H71" s="33" t="str">
        <f ca="1">INDEX(BE89:CP89,N61)</f>
        <v>11 €</v>
      </c>
      <c r="J71" s="31"/>
      <c r="K71" s="32"/>
      <c r="L71" s="34"/>
      <c r="M71" s="101"/>
      <c r="O71" s="1"/>
      <c r="P71" s="1"/>
    </row>
    <row r="72" spans="1:94" ht="14.25" customHeight="1" x14ac:dyDescent="0.25">
      <c r="C72" s="31"/>
      <c r="D72" s="32"/>
      <c r="E72" s="31"/>
      <c r="F72" s="31"/>
      <c r="G72" s="32"/>
      <c r="J72" s="31"/>
      <c r="K72" s="32"/>
      <c r="L72" s="34"/>
      <c r="M72" s="101"/>
      <c r="O72" s="1"/>
      <c r="P72" s="1"/>
    </row>
    <row r="73" spans="1:94" ht="14.25" customHeight="1" x14ac:dyDescent="0.25">
      <c r="C73" s="31"/>
      <c r="D73" s="32"/>
      <c r="J73" s="31"/>
      <c r="K73" s="32"/>
      <c r="L73" s="34"/>
      <c r="M73" s="101"/>
      <c r="O73" s="1"/>
      <c r="P73" s="1"/>
    </row>
    <row r="74" spans="1:94" ht="22.5" customHeight="1" x14ac:dyDescent="0.25">
      <c r="A74" s="141" t="s">
        <v>30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"/>
      <c r="BE74" s="3"/>
      <c r="BF74" s="3"/>
      <c r="BG74" s="3"/>
      <c r="BH74" s="3"/>
      <c r="BI74" s="3"/>
      <c r="BJ74" s="3" t="s">
        <v>22</v>
      </c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</row>
    <row r="75" spans="1:94" ht="78" customHeight="1" x14ac:dyDescent="0.25">
      <c r="A75" s="153" t="s">
        <v>100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"/>
      <c r="BE75" s="3" t="str">
        <f t="shared" ref="BE75:BE93" ca="1" si="110">CONCATENATE(ROUND(ROUND(O47*P47/100,0)/P47*100,1), " %")</f>
        <v>66,9 %</v>
      </c>
      <c r="BF75" s="3" t="str">
        <f t="shared" ref="BF75:BF93" ca="1" si="111">CONCATENATE(ROUND(ROUND(Q47*P47/100,0)/P47*100,1), " %")</f>
        <v>48 %</v>
      </c>
      <c r="BG75" s="3" t="str">
        <f t="shared" ref="BG75:BG93" ca="1" si="112">CONCATENATE(ROUND(ROUND(Q47*P47/100,0)/P47*100,1), " %")</f>
        <v>48 %</v>
      </c>
      <c r="BH75" s="3" t="str">
        <f t="shared" ref="BH75:BH93" ca="1" si="113">CONCATENATE(ROUND(ROUND(S47*P47/100,0)/P47*100,1), " %")</f>
        <v>62,8 %</v>
      </c>
      <c r="BI75" s="3" t="str">
        <f ca="1">CONCATENATE(ROUND(ROUND(S47*P47/100,0)/P47*100,1), " %")</f>
        <v>62,8 %</v>
      </c>
      <c r="BJ75" s="3">
        <f t="shared" ref="BJ75:BJ93" ca="1" si="114">ROUND(O47/100*P47,1)</f>
        <v>99.2</v>
      </c>
      <c r="BK75" s="3" t="str">
        <f ca="1">CONCATENATE(ROUND(Q47/100*P47,2)," €")</f>
        <v>71,04 €</v>
      </c>
      <c r="BL75" s="3" t="str">
        <f t="shared" ref="BL75:BL93" ca="1" si="115">CONCATENATE(ROUND((100-Q47)/100*P47,2)," €")</f>
        <v>76,96 €</v>
      </c>
      <c r="BM75" s="3" t="str">
        <f t="shared" ref="BM75:BM93" ca="1" si="116">CONCATENATE(ROUND((100+S47)/100*P47,2)," €")</f>
        <v>241,24 €</v>
      </c>
      <c r="BN75" s="3" t="str">
        <f ca="1">CONCATENATE(ROUND(((100-Q47)/100*(100+S47)/100-1)*100,1)," %")</f>
        <v>-15,2 %</v>
      </c>
      <c r="BO75" s="3" t="str">
        <f ca="1">CONCATENATE(ROUND(((100-Q47)/100*(100+S47)/100-1)*100,1)," %")</f>
        <v>-15,2 %</v>
      </c>
      <c r="BP75" s="3" t="str">
        <f ca="1">CONCATENATE(ROUND((1-(100-Q47)/100*(100-R47)/100)*100,1)," %")</f>
        <v>65,2 %</v>
      </c>
      <c r="BQ75" s="3" t="str">
        <f ca="1">CONCATENATE(ROUND((((100+S47)/100*(100+T47)/100)-1)*100,1)," %")</f>
        <v>85,8 %</v>
      </c>
      <c r="BR75" s="3" t="str">
        <f t="shared" ref="BR75:BR93" ca="1" si="117">CONCATENATE(ROUND((ROUND(P47*(100+U47)/100,0)-P47)/P47*100,1)," %")</f>
        <v>70,9 %</v>
      </c>
      <c r="BS75" s="3" t="str">
        <f t="shared" ref="BS75:BS93" ca="1" si="118">CONCATENATE(ROUND((P47-ROUND(P47*(100-U47)/100,0))/P47*100,1)," %")</f>
        <v>70,9 %</v>
      </c>
      <c r="BT75" s="3" t="str">
        <f t="shared" ref="BT75:BT93" ca="1" si="119">CONCATENATE(W47-V47," %yks.")</f>
        <v>22 %yks.</v>
      </c>
      <c r="BU75" s="3" t="str">
        <f t="shared" ref="BU75:BU93" ca="1" si="120">CONCATENATE(W47-V47," %yks.")</f>
        <v>22 %yks.</v>
      </c>
      <c r="BV75" s="3">
        <f t="shared" ref="BV75:BV93" ca="1" si="121">ROUND(P47/O47*100,1)</f>
        <v>220.9</v>
      </c>
      <c r="BW75" s="46" t="str">
        <f t="shared" ref="BW75:BW93" ca="1" si="122">CONCATENATE(ROUND(ROUND(P47*Q47/100,2)/Q47*100,2)," €")</f>
        <v>148 €</v>
      </c>
      <c r="BX75" s="46" t="str">
        <f t="shared" ref="BX75:BX93" ca="1" si="123">CONCATENATE(ROUND(ROUND(P47*S47/100,2)/S47*100,2)," €")</f>
        <v>148 €</v>
      </c>
      <c r="BY75" s="46" t="str">
        <f t="shared" ref="BY75:BY93" ca="1" si="124">CONCATENATE(ROUND(ROUND(P47*(100-Q47)/100,2)/(100-Q47)*100,2)," €")</f>
        <v>148 €</v>
      </c>
      <c r="BZ75" s="46" t="str">
        <f t="shared" ref="BZ75:BZ93" ca="1" si="125">CONCATENATE(ROUND(ROUND(P47*(100+S47)/100,2)/(100+S47)*100,2)," €")</f>
        <v>148 €</v>
      </c>
      <c r="CA75" s="46" t="str">
        <f t="shared" ref="CA75:CA93" ca="1" si="126">CONCATENATE(ROUND(X47*Z47/100,2)," €")</f>
        <v>332,2 €</v>
      </c>
      <c r="CB75" s="46" t="str">
        <f t="shared" ref="CB75:CB93" ca="1" si="127">CONCATENATE(ROUND(X47-X47*Z47/100,2)," €")</f>
        <v>1177,8 €</v>
      </c>
      <c r="CC75" s="46" t="str">
        <f t="shared" ref="CC75:CC93" ca="1" si="128">CONCATENATE(IF(X47&lt;Y47,ROUND(X47*Z47/100,2),ROUND(Y47*Z47/100+(X47-Y47)*(Z47+AA47)/100,2))," €")</f>
        <v>332,2 €</v>
      </c>
      <c r="CD75" s="46" t="str">
        <f t="shared" ref="CD75:CD93" ca="1" si="129">CONCATENATE(IF(X47&lt;Y47,ROUND(X47-X47*Z47/100,2),ROUND(X47-(Y47*Z47/100+(X47-Y47)*(Z47+AA47)/100),2))," €")</f>
        <v>1177,8 €</v>
      </c>
      <c r="CE75" s="46" t="str">
        <f t="shared" ref="CE75:CE93" ca="1" si="130">CONCATENATE(ROUND(AD47*AB47/100,2)," €")</f>
        <v>6,67 €</v>
      </c>
      <c r="CF75" s="46" t="str">
        <f t="shared" ref="CF75:CF93" ca="1" si="131">CONCATENATE(AD47+ROUND(AD47*AB47/100,2)," €")</f>
        <v>3340,67 €</v>
      </c>
      <c r="CG75" s="46" t="str">
        <f ca="1">CONCATENATE(ROUND(AD47*AB47/100/12,2)," €")</f>
        <v>0,56 €</v>
      </c>
      <c r="CH75" s="46" t="str">
        <f ca="1">CONCATENATE(ROUND(AD47*AB47/100/12*AE47,2)," €")</f>
        <v>2,78 €</v>
      </c>
      <c r="CI75" s="46" t="str">
        <f ca="1">CONCATENATE(ROUND(AD47*AB47/100/365*AF47,2)," €")</f>
        <v>4,2 €</v>
      </c>
      <c r="CJ75" s="46">
        <f ca="1">AF47</f>
        <v>230</v>
      </c>
      <c r="CK75" s="46" t="str">
        <f ca="1">CONCATENATE(AB47," %")</f>
        <v>0,2 %</v>
      </c>
      <c r="CL75" s="46" t="str">
        <f ca="1">CONCATENATE(AD47," €")</f>
        <v>3334 €</v>
      </c>
      <c r="CM75" s="46" t="str">
        <f ca="1">CONCATENATE(ROUND(AD47*(1+AB47/100)^AC47,2)," €")</f>
        <v>3354,04 €</v>
      </c>
      <c r="CN75" s="46" t="str">
        <f ca="1">CONCATENATE(ROUND(AD47*(1+AB47/100)^AC47-AD47,2)," €")</f>
        <v>20,04 €</v>
      </c>
      <c r="CO75" s="46">
        <f t="shared" ref="CO75:CO93" ca="1" si="132">ROUND(AG47*P47/1000,1)</f>
        <v>10.4</v>
      </c>
      <c r="CP75" s="46" t="str">
        <f t="shared" ref="CP75:CP93" ca="1" si="133">CONCATENATE(ROUND(ROUND(P47*AG47/1000,2)/P47*1000,1)," ‰")</f>
        <v>70 ‰</v>
      </c>
    </row>
    <row r="76" spans="1:94" ht="79.5" customHeight="1" x14ac:dyDescent="0.25">
      <c r="A76" s="155" t="s">
        <v>82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"/>
      <c r="BE76" s="3" t="str">
        <f t="shared" ca="1" si="110"/>
        <v>74,3 %</v>
      </c>
      <c r="BF76" s="3" t="str">
        <f t="shared" ca="1" si="111"/>
        <v>12,1 %</v>
      </c>
      <c r="BG76" s="3" t="str">
        <f t="shared" ca="1" si="112"/>
        <v>12,1 %</v>
      </c>
      <c r="BH76" s="3" t="str">
        <f t="shared" ca="1" si="113"/>
        <v>75,7 %</v>
      </c>
      <c r="BI76" s="3" t="str">
        <f t="shared" ref="BI76:BI93" ca="1" si="134">CONCATENATE(ROUND(ROUND(S48*P48/100,0)/P48*100,1), " %")</f>
        <v>75,7 %</v>
      </c>
      <c r="BJ76" s="3">
        <f t="shared" ca="1" si="114"/>
        <v>103.6</v>
      </c>
      <c r="BK76" s="3" t="str">
        <f t="shared" ref="BK76:BK93" ca="1" si="135">CONCATENATE(ROUND(Q48/100*P48,2)," €")</f>
        <v>16,8 €</v>
      </c>
      <c r="BL76" s="3" t="str">
        <f t="shared" ca="1" si="115"/>
        <v>123,2 €</v>
      </c>
      <c r="BM76" s="3" t="str">
        <f t="shared" ca="1" si="116"/>
        <v>246,4 €</v>
      </c>
      <c r="BN76" s="3" t="str">
        <f t="shared" ref="BN76:BN93" ca="1" si="136">CONCATENATE(ROUND(((100-Q48)/100*(100+S48)/100-1)*100,1)," %")</f>
        <v>54,9 %</v>
      </c>
      <c r="BO76" s="3" t="str">
        <f t="shared" ref="BO76:BO93" ca="1" si="137">CONCATENATE(ROUND(((100-Q48)/100*(100+S48)/100-1)*100,1)," %")</f>
        <v>54,9 %</v>
      </c>
      <c r="BP76" s="3" t="str">
        <f t="shared" ref="BP76:BP93" ca="1" si="138">CONCATENATE(ROUND((1-(100-Q48)/100*(100-R48)/100)*100,1)," %")</f>
        <v>26,1 %</v>
      </c>
      <c r="BQ76" s="3" t="str">
        <f t="shared" ref="BQ76:BQ93" ca="1" si="139">CONCATENATE(ROUND((((100+S48)/100*(100+T48)/100)-1)*100,1)," %")</f>
        <v>162,2 %</v>
      </c>
      <c r="BR76" s="3" t="str">
        <f t="shared" ca="1" si="117"/>
        <v>45 %</v>
      </c>
      <c r="BS76" s="3" t="str">
        <f t="shared" ca="1" si="118"/>
        <v>45 %</v>
      </c>
      <c r="BT76" s="3" t="str">
        <f t="shared" ca="1" si="119"/>
        <v>-40 %yks.</v>
      </c>
      <c r="BU76" s="3" t="str">
        <f t="shared" ca="1" si="120"/>
        <v>-40 %yks.</v>
      </c>
      <c r="BV76" s="3">
        <f t="shared" ca="1" si="121"/>
        <v>189.2</v>
      </c>
      <c r="BW76" s="46" t="str">
        <f t="shared" ca="1" si="122"/>
        <v>140 €</v>
      </c>
      <c r="BX76" s="46" t="str">
        <f t="shared" ca="1" si="123"/>
        <v>140 €</v>
      </c>
      <c r="BY76" s="46" t="str">
        <f t="shared" ca="1" si="124"/>
        <v>140 €</v>
      </c>
      <c r="BZ76" s="46" t="str">
        <f t="shared" ca="1" si="125"/>
        <v>140 €</v>
      </c>
      <c r="CA76" s="46" t="str">
        <f t="shared" ca="1" si="126"/>
        <v>358,36 €</v>
      </c>
      <c r="CB76" s="46" t="str">
        <f t="shared" ca="1" si="127"/>
        <v>1749,64 €</v>
      </c>
      <c r="CC76" s="46" t="str">
        <f t="shared" ca="1" si="128"/>
        <v>358,36 €</v>
      </c>
      <c r="CD76" s="46" t="str">
        <f t="shared" ca="1" si="129"/>
        <v>1749,64 €</v>
      </c>
      <c r="CE76" s="46" t="str">
        <f t="shared" ca="1" si="130"/>
        <v>145,49 €</v>
      </c>
      <c r="CF76" s="46" t="str">
        <f t="shared" ca="1" si="131"/>
        <v>4424,49 €</v>
      </c>
      <c r="CG76" s="46" t="str">
        <f t="shared" ref="CG76:CG93" ca="1" si="140">CONCATENATE(ROUND(AD48*AB48/100/12,2)," €")</f>
        <v>12,12 €</v>
      </c>
      <c r="CH76" s="46" t="str">
        <f t="shared" ref="CH76:CH93" ca="1" si="141">CONCATENATE(ROUND(AD48*AB48/100/12*AE48,2)," €")</f>
        <v>72,74 €</v>
      </c>
      <c r="CI76" s="46" t="str">
        <f t="shared" ref="CI76:CI93" ca="1" si="142">CONCATENATE(ROUND(AD48*AB48/100/365*AF48,2)," €")</f>
        <v>123,56 €</v>
      </c>
      <c r="CJ76" s="46">
        <f t="shared" ref="CJ76:CJ93" ca="1" si="143">AF48</f>
        <v>310</v>
      </c>
      <c r="CK76" s="46" t="str">
        <f t="shared" ref="CK76:CK93" ca="1" si="144">CONCATENATE(AB48," %")</f>
        <v>3,4 %</v>
      </c>
      <c r="CL76" s="46" t="str">
        <f t="shared" ref="CL76:CL93" ca="1" si="145">CONCATENATE(AD48," €")</f>
        <v>4279 €</v>
      </c>
      <c r="CM76" s="46" t="str">
        <f t="shared" ref="CM76:CM93" ca="1" si="146">CONCATENATE(ROUND(AD48*(1+AB48/100)^AC48,2)," €")</f>
        <v>5057,61 €</v>
      </c>
      <c r="CN76" s="46" t="str">
        <f t="shared" ref="CN76:CN93" ca="1" si="147">CONCATENATE(ROUND(AD48*(1+AB48/100)^AC48-AD48,2)," €")</f>
        <v>778,61 €</v>
      </c>
      <c r="CO76" s="46">
        <f t="shared" ca="1" si="132"/>
        <v>10.1</v>
      </c>
      <c r="CP76" s="46" t="str">
        <f t="shared" ca="1" si="133"/>
        <v>72 ‰</v>
      </c>
    </row>
    <row r="77" spans="1:94" ht="51" customHeight="1" x14ac:dyDescent="0.25">
      <c r="A77" s="157" t="s">
        <v>83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"/>
      <c r="BE77" s="3" t="str">
        <f t="shared" ca="1" si="110"/>
        <v>10,3 %</v>
      </c>
      <c r="BF77" s="3" t="str">
        <f t="shared" ca="1" si="111"/>
        <v>15,4 %</v>
      </c>
      <c r="BG77" s="3" t="str">
        <f t="shared" ca="1" si="112"/>
        <v>15,4 %</v>
      </c>
      <c r="BH77" s="3" t="str">
        <f t="shared" ca="1" si="113"/>
        <v>2,6 %</v>
      </c>
      <c r="BI77" s="3" t="str">
        <f t="shared" ca="1" si="134"/>
        <v>2,6 %</v>
      </c>
      <c r="BJ77" s="3">
        <f t="shared" ca="1" si="114"/>
        <v>7.8</v>
      </c>
      <c r="BK77" s="3" t="str">
        <f t="shared" ca="1" si="135"/>
        <v>12,48 €</v>
      </c>
      <c r="BL77" s="3" t="str">
        <f t="shared" ca="1" si="115"/>
        <v>65,52 €</v>
      </c>
      <c r="BM77" s="3" t="str">
        <f t="shared" ca="1" si="116"/>
        <v>80,34 €</v>
      </c>
      <c r="BN77" s="3" t="str">
        <f t="shared" ca="1" si="136"/>
        <v>-13,5 %</v>
      </c>
      <c r="BO77" s="3" t="str">
        <f t="shared" ca="1" si="137"/>
        <v>-13,5 %</v>
      </c>
      <c r="BP77" s="3" t="str">
        <f t="shared" ca="1" si="138"/>
        <v>50,4 %</v>
      </c>
      <c r="BQ77" s="3" t="str">
        <f t="shared" ca="1" si="139"/>
        <v>48,3 %</v>
      </c>
      <c r="BR77" s="3" t="str">
        <f t="shared" ca="1" si="117"/>
        <v>15,4 %</v>
      </c>
      <c r="BS77" s="3" t="str">
        <f t="shared" ca="1" si="118"/>
        <v>15,4 %</v>
      </c>
      <c r="BT77" s="3" t="str">
        <f t="shared" ca="1" si="119"/>
        <v>4 %yks.</v>
      </c>
      <c r="BU77" s="3" t="str">
        <f t="shared" ca="1" si="120"/>
        <v>4 %yks.</v>
      </c>
      <c r="BV77" s="3">
        <f t="shared" ca="1" si="121"/>
        <v>780</v>
      </c>
      <c r="BW77" s="46" t="str">
        <f t="shared" ca="1" si="122"/>
        <v>78 €</v>
      </c>
      <c r="BX77" s="46" t="str">
        <f t="shared" ca="1" si="123"/>
        <v>78 €</v>
      </c>
      <c r="BY77" s="46" t="str">
        <f t="shared" ca="1" si="124"/>
        <v>78 €</v>
      </c>
      <c r="BZ77" s="46" t="str">
        <f t="shared" ca="1" si="125"/>
        <v>78 €</v>
      </c>
      <c r="CA77" s="46" t="str">
        <f t="shared" ca="1" si="126"/>
        <v>812 €</v>
      </c>
      <c r="CB77" s="46" t="str">
        <f t="shared" ca="1" si="127"/>
        <v>1988 €</v>
      </c>
      <c r="CC77" s="46" t="str">
        <f t="shared" ca="1" si="128"/>
        <v>1052,45 €</v>
      </c>
      <c r="CD77" s="46" t="str">
        <f t="shared" ca="1" si="129"/>
        <v>1747,55 €</v>
      </c>
      <c r="CE77" s="46" t="str">
        <f t="shared" ca="1" si="130"/>
        <v>46,84 €</v>
      </c>
      <c r="CF77" s="46" t="str">
        <f t="shared" ca="1" si="131"/>
        <v>2388,84 €</v>
      </c>
      <c r="CG77" s="46" t="str">
        <f t="shared" ca="1" si="140"/>
        <v>3,9 €</v>
      </c>
      <c r="CH77" s="46" t="str">
        <f t="shared" ca="1" si="141"/>
        <v>15,61 €</v>
      </c>
      <c r="CI77" s="46" t="str">
        <f t="shared" ca="1" si="142"/>
        <v>0,9 €</v>
      </c>
      <c r="CJ77" s="46">
        <f t="shared" ca="1" si="143"/>
        <v>7</v>
      </c>
      <c r="CK77" s="46" t="str">
        <f t="shared" ca="1" si="144"/>
        <v>2 %</v>
      </c>
      <c r="CL77" s="46" t="str">
        <f t="shared" ca="1" si="145"/>
        <v>2342 €</v>
      </c>
      <c r="CM77" s="46" t="str">
        <f t="shared" ca="1" si="146"/>
        <v>2436,62 €</v>
      </c>
      <c r="CN77" s="46" t="str">
        <f t="shared" ca="1" si="147"/>
        <v>94,62 €</v>
      </c>
      <c r="CO77" s="46">
        <f t="shared" ca="1" si="132"/>
        <v>2.7</v>
      </c>
      <c r="CP77" s="46" t="str">
        <f t="shared" ca="1" si="133"/>
        <v>34 ‰</v>
      </c>
    </row>
    <row r="78" spans="1:94" ht="133.5" customHeight="1" x14ac:dyDescent="0.25">
      <c r="A78" s="158" t="s">
        <v>31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"/>
      <c r="BE78" s="3" t="str">
        <f t="shared" ca="1" si="110"/>
        <v>31,7 %</v>
      </c>
      <c r="BF78" s="3" t="str">
        <f t="shared" ca="1" si="111"/>
        <v>61 %</v>
      </c>
      <c r="BG78" s="3" t="str">
        <f t="shared" ca="1" si="112"/>
        <v>61 %</v>
      </c>
      <c r="BH78" s="3" t="str">
        <f t="shared" ca="1" si="113"/>
        <v>58,5 %</v>
      </c>
      <c r="BI78" s="3" t="str">
        <f t="shared" ca="1" si="134"/>
        <v>58,5 %</v>
      </c>
      <c r="BJ78" s="3">
        <f t="shared" ca="1" si="114"/>
        <v>12.7</v>
      </c>
      <c r="BK78" s="3" t="str">
        <f t="shared" ca="1" si="135"/>
        <v>24,6 €</v>
      </c>
      <c r="BL78" s="3" t="str">
        <f t="shared" ca="1" si="115"/>
        <v>16,4 €</v>
      </c>
      <c r="BM78" s="3" t="str">
        <f t="shared" ca="1" si="116"/>
        <v>64,78 €</v>
      </c>
      <c r="BN78" s="3" t="str">
        <f t="shared" ca="1" si="136"/>
        <v>-36,8 %</v>
      </c>
      <c r="BO78" s="3" t="str">
        <f t="shared" ca="1" si="137"/>
        <v>-36,8 %</v>
      </c>
      <c r="BP78" s="3" t="str">
        <f t="shared" ca="1" si="138"/>
        <v>74,4 %</v>
      </c>
      <c r="BQ78" s="3" t="str">
        <f t="shared" ca="1" si="139"/>
        <v>160,7 %</v>
      </c>
      <c r="BR78" s="3" t="str">
        <f t="shared" ca="1" si="117"/>
        <v>26,8 %</v>
      </c>
      <c r="BS78" s="3" t="str">
        <f t="shared" ca="1" si="118"/>
        <v>26,8 %</v>
      </c>
      <c r="BT78" s="3" t="str">
        <f t="shared" ca="1" si="119"/>
        <v>-8 %yks.</v>
      </c>
      <c r="BU78" s="3" t="str">
        <f t="shared" ca="1" si="120"/>
        <v>-8 %yks.</v>
      </c>
      <c r="BV78" s="3">
        <f t="shared" ca="1" si="121"/>
        <v>132.30000000000001</v>
      </c>
      <c r="BW78" s="46" t="str">
        <f t="shared" ca="1" si="122"/>
        <v>41 €</v>
      </c>
      <c r="BX78" s="46" t="str">
        <f t="shared" ca="1" si="123"/>
        <v>41 €</v>
      </c>
      <c r="BY78" s="46" t="str">
        <f t="shared" ca="1" si="124"/>
        <v>41 €</v>
      </c>
      <c r="BZ78" s="46" t="str">
        <f t="shared" ca="1" si="125"/>
        <v>41 €</v>
      </c>
      <c r="CA78" s="46" t="str">
        <f t="shared" ca="1" si="126"/>
        <v>765,21 €</v>
      </c>
      <c r="CB78" s="46" t="str">
        <f t="shared" ca="1" si="127"/>
        <v>2561,79 €</v>
      </c>
      <c r="CC78" s="46" t="str">
        <f t="shared" ca="1" si="128"/>
        <v>820,97 €</v>
      </c>
      <c r="CD78" s="46" t="str">
        <f t="shared" ca="1" si="129"/>
        <v>2506,03 €</v>
      </c>
      <c r="CE78" s="46" t="str">
        <f t="shared" ca="1" si="130"/>
        <v>17,58 €</v>
      </c>
      <c r="CF78" s="46" t="str">
        <f t="shared" ca="1" si="131"/>
        <v>4411,58 €</v>
      </c>
      <c r="CG78" s="46" t="str">
        <f t="shared" ca="1" si="140"/>
        <v>1,46 €</v>
      </c>
      <c r="CH78" s="46" t="str">
        <f t="shared" ca="1" si="141"/>
        <v>7,32 €</v>
      </c>
      <c r="CI78" s="46" t="str">
        <f t="shared" ca="1" si="142"/>
        <v>8,04 €</v>
      </c>
      <c r="CJ78" s="46">
        <f t="shared" ca="1" si="143"/>
        <v>167</v>
      </c>
      <c r="CK78" s="46" t="str">
        <f t="shared" ca="1" si="144"/>
        <v>0,4 %</v>
      </c>
      <c r="CL78" s="46" t="str">
        <f t="shared" ca="1" si="145"/>
        <v>4394 €</v>
      </c>
      <c r="CM78" s="46" t="str">
        <f t="shared" ca="1" si="146"/>
        <v>4411,58 €</v>
      </c>
      <c r="CN78" s="46" t="str">
        <f t="shared" ca="1" si="147"/>
        <v>17,58 €</v>
      </c>
      <c r="CO78" s="46">
        <f t="shared" ca="1" si="132"/>
        <v>2.8</v>
      </c>
      <c r="CP78" s="46" t="str">
        <f t="shared" ca="1" si="133"/>
        <v>68 ‰</v>
      </c>
    </row>
    <row r="79" spans="1:94" ht="15" customHeight="1" x14ac:dyDescent="0.25">
      <c r="A79" s="35"/>
      <c r="B79" s="36"/>
      <c r="C79" s="36"/>
      <c r="D79" s="36"/>
      <c r="E79" s="36"/>
      <c r="F79" s="36"/>
      <c r="G79" s="36"/>
      <c r="H79" s="36"/>
      <c r="I79" s="35"/>
      <c r="J79" s="36"/>
      <c r="K79" s="36"/>
      <c r="L79" s="36"/>
      <c r="O79" s="2"/>
      <c r="P79" s="1"/>
      <c r="BE79" s="3" t="str">
        <f t="shared" ca="1" si="110"/>
        <v>85,7 %</v>
      </c>
      <c r="BF79" s="3" t="str">
        <f t="shared" ca="1" si="111"/>
        <v>8,4 %</v>
      </c>
      <c r="BG79" s="3" t="str">
        <f t="shared" ca="1" si="112"/>
        <v>8,4 %</v>
      </c>
      <c r="BH79" s="3" t="str">
        <f t="shared" ca="1" si="113"/>
        <v>68,9 %</v>
      </c>
      <c r="BI79" s="3" t="str">
        <f t="shared" ca="1" si="134"/>
        <v>68,9 %</v>
      </c>
      <c r="BJ79" s="3">
        <f t="shared" ca="1" si="114"/>
        <v>102.3</v>
      </c>
      <c r="BK79" s="3" t="str">
        <f t="shared" ca="1" si="135"/>
        <v>9,52 €</v>
      </c>
      <c r="BL79" s="3" t="str">
        <f t="shared" ca="1" si="115"/>
        <v>109,48 €</v>
      </c>
      <c r="BM79" s="3" t="str">
        <f t="shared" ca="1" si="116"/>
        <v>201,11 €</v>
      </c>
      <c r="BN79" s="3" t="str">
        <f t="shared" ca="1" si="136"/>
        <v>55,5 %</v>
      </c>
      <c r="BO79" s="3" t="str">
        <f t="shared" ca="1" si="137"/>
        <v>55,5 %</v>
      </c>
      <c r="BP79" s="3" t="str">
        <f t="shared" ca="1" si="138"/>
        <v>56,8 %</v>
      </c>
      <c r="BQ79" s="3" t="str">
        <f t="shared" ca="1" si="139"/>
        <v>168,7 %</v>
      </c>
      <c r="BR79" s="3" t="str">
        <f t="shared" ca="1" si="117"/>
        <v>26,1 %</v>
      </c>
      <c r="BS79" s="3" t="str">
        <f t="shared" ca="1" si="118"/>
        <v>26,1 %</v>
      </c>
      <c r="BT79" s="3" t="str">
        <f t="shared" ca="1" si="119"/>
        <v>-76 %yks.</v>
      </c>
      <c r="BU79" s="3" t="str">
        <f t="shared" ca="1" si="120"/>
        <v>-76 %yks.</v>
      </c>
      <c r="BV79" s="3">
        <f t="shared" ca="1" si="121"/>
        <v>138.4</v>
      </c>
      <c r="BW79" s="46" t="str">
        <f t="shared" ca="1" si="122"/>
        <v>119 €</v>
      </c>
      <c r="BX79" s="46" t="str">
        <f t="shared" ca="1" si="123"/>
        <v>119 €</v>
      </c>
      <c r="BY79" s="46" t="str">
        <f t="shared" ca="1" si="124"/>
        <v>119 €</v>
      </c>
      <c r="BZ79" s="46" t="str">
        <f t="shared" ca="1" si="125"/>
        <v>119 €</v>
      </c>
      <c r="CA79" s="46" t="str">
        <f t="shared" ca="1" si="126"/>
        <v>1005,2 €</v>
      </c>
      <c r="CB79" s="46" t="str">
        <f t="shared" ca="1" si="127"/>
        <v>2584,8 €</v>
      </c>
      <c r="CC79" s="46" t="str">
        <f t="shared" ca="1" si="128"/>
        <v>1097,75 €</v>
      </c>
      <c r="CD79" s="46" t="str">
        <f t="shared" ca="1" si="129"/>
        <v>2492,25 €</v>
      </c>
      <c r="CE79" s="46" t="str">
        <f t="shared" ca="1" si="130"/>
        <v>157,64 €</v>
      </c>
      <c r="CF79" s="46" t="str">
        <f t="shared" ca="1" si="131"/>
        <v>4536,64 €</v>
      </c>
      <c r="CG79" s="46" t="str">
        <f t="shared" ca="1" si="140"/>
        <v>13,14 €</v>
      </c>
      <c r="CH79" s="46" t="str">
        <f t="shared" ca="1" si="141"/>
        <v>65,69 €</v>
      </c>
      <c r="CI79" s="46" t="str">
        <f t="shared" ca="1" si="142"/>
        <v>70,4 €</v>
      </c>
      <c r="CJ79" s="46">
        <f t="shared" ca="1" si="143"/>
        <v>163</v>
      </c>
      <c r="CK79" s="46" t="str">
        <f t="shared" ca="1" si="144"/>
        <v>3,6 %</v>
      </c>
      <c r="CL79" s="46" t="str">
        <f t="shared" ca="1" si="145"/>
        <v>4379 €</v>
      </c>
      <c r="CM79" s="46" t="str">
        <f t="shared" ca="1" si="146"/>
        <v>4869,16 €</v>
      </c>
      <c r="CN79" s="46" t="str">
        <f t="shared" ca="1" si="147"/>
        <v>490,16 €</v>
      </c>
      <c r="CO79" s="46">
        <f t="shared" ca="1" si="132"/>
        <v>0.2</v>
      </c>
      <c r="CP79" s="46" t="str">
        <f t="shared" ca="1" si="133"/>
        <v>2 ‰</v>
      </c>
    </row>
    <row r="80" spans="1:94" ht="15" customHeight="1" x14ac:dyDescent="0.25">
      <c r="A80" s="25"/>
      <c r="B80" s="26"/>
      <c r="C80" s="26"/>
      <c r="D80" s="26"/>
      <c r="E80" s="26"/>
      <c r="F80" s="26"/>
      <c r="G80" s="26"/>
      <c r="H80" s="26"/>
      <c r="I80" s="25"/>
      <c r="J80" s="26"/>
      <c r="K80" s="26"/>
      <c r="L80" s="26"/>
      <c r="O80" s="1"/>
      <c r="P80" s="1"/>
      <c r="BE80" s="3" t="str">
        <f t="shared" ca="1" si="110"/>
        <v>14,3 %</v>
      </c>
      <c r="BF80" s="3" t="str">
        <f t="shared" ca="1" si="111"/>
        <v>28,6 %</v>
      </c>
      <c r="BG80" s="3" t="str">
        <f t="shared" ca="1" si="112"/>
        <v>28,6 %</v>
      </c>
      <c r="BH80" s="3" t="str">
        <f t="shared" ca="1" si="113"/>
        <v>42,9 %</v>
      </c>
      <c r="BI80" s="3" t="str">
        <f t="shared" ca="1" si="134"/>
        <v>42,9 %</v>
      </c>
      <c r="BJ80" s="3">
        <f t="shared" ca="1" si="114"/>
        <v>0.8</v>
      </c>
      <c r="BK80" s="3" t="str">
        <f t="shared" ca="1" si="135"/>
        <v>1,68 €</v>
      </c>
      <c r="BL80" s="3" t="str">
        <f t="shared" ca="1" si="115"/>
        <v>5,32 €</v>
      </c>
      <c r="BM80" s="3" t="str">
        <f t="shared" ca="1" si="116"/>
        <v>9,59 €</v>
      </c>
      <c r="BN80" s="3" t="str">
        <f t="shared" ca="1" si="136"/>
        <v>4,1 %</v>
      </c>
      <c r="BO80" s="3" t="str">
        <f t="shared" ca="1" si="137"/>
        <v>4,1 %</v>
      </c>
      <c r="BP80" s="3" t="str">
        <f t="shared" ca="1" si="138"/>
        <v>37,7 %</v>
      </c>
      <c r="BQ80" s="3" t="str">
        <f t="shared" ca="1" si="139"/>
        <v>113,7 %</v>
      </c>
      <c r="BR80" s="3" t="str">
        <f t="shared" ca="1" si="117"/>
        <v>14,3 %</v>
      </c>
      <c r="BS80" s="3" t="str">
        <f t="shared" ca="1" si="118"/>
        <v>14,3 %</v>
      </c>
      <c r="BT80" s="3" t="str">
        <f t="shared" ca="1" si="119"/>
        <v>-46 %yks.</v>
      </c>
      <c r="BU80" s="3" t="str">
        <f t="shared" ca="1" si="120"/>
        <v>-46 %yks.</v>
      </c>
      <c r="BV80" s="3">
        <f t="shared" ca="1" si="121"/>
        <v>63.6</v>
      </c>
      <c r="BW80" s="46" t="str">
        <f t="shared" ca="1" si="122"/>
        <v>7 €</v>
      </c>
      <c r="BX80" s="46" t="str">
        <f t="shared" ca="1" si="123"/>
        <v>7 €</v>
      </c>
      <c r="BY80" s="46" t="str">
        <f t="shared" ca="1" si="124"/>
        <v>7 €</v>
      </c>
      <c r="BZ80" s="46" t="str">
        <f t="shared" ca="1" si="125"/>
        <v>7 €</v>
      </c>
      <c r="CA80" s="46" t="str">
        <f t="shared" ca="1" si="126"/>
        <v>682 €</v>
      </c>
      <c r="CB80" s="46" t="str">
        <f t="shared" ca="1" si="127"/>
        <v>2046 €</v>
      </c>
      <c r="CC80" s="46" t="str">
        <f t="shared" ca="1" si="128"/>
        <v>682 €</v>
      </c>
      <c r="CD80" s="46" t="str">
        <f t="shared" ca="1" si="129"/>
        <v>2046 €</v>
      </c>
      <c r="CE80" s="46" t="str">
        <f t="shared" ca="1" si="130"/>
        <v>214,5 €</v>
      </c>
      <c r="CF80" s="46" t="str">
        <f t="shared" ca="1" si="131"/>
        <v>4877,5 €</v>
      </c>
      <c r="CG80" s="46" t="str">
        <f t="shared" ca="1" si="140"/>
        <v>17,87 €</v>
      </c>
      <c r="CH80" s="46" t="str">
        <f t="shared" ca="1" si="141"/>
        <v>160,87 €</v>
      </c>
      <c r="CI80" s="46" t="str">
        <f t="shared" ca="1" si="142"/>
        <v>88,15 €</v>
      </c>
      <c r="CJ80" s="46">
        <f t="shared" ca="1" si="143"/>
        <v>150</v>
      </c>
      <c r="CK80" s="46" t="str">
        <f t="shared" ca="1" si="144"/>
        <v>4,6 %</v>
      </c>
      <c r="CL80" s="46" t="str">
        <f t="shared" ca="1" si="145"/>
        <v>4663 €</v>
      </c>
      <c r="CM80" s="46" t="str">
        <f t="shared" ca="1" si="146"/>
        <v>5838,8 €</v>
      </c>
      <c r="CN80" s="46" t="str">
        <f t="shared" ca="1" si="147"/>
        <v>1175,8 €</v>
      </c>
      <c r="CO80" s="46">
        <f t="shared" ca="1" si="132"/>
        <v>0.2</v>
      </c>
      <c r="CP80" s="46" t="str">
        <f t="shared" ca="1" si="133"/>
        <v>25,7 ‰</v>
      </c>
    </row>
    <row r="81" spans="1:94" ht="15" customHeight="1" x14ac:dyDescent="0.25">
      <c r="A81" s="25"/>
      <c r="B81" s="26"/>
      <c r="C81" s="26"/>
      <c r="D81" s="26"/>
      <c r="E81" s="26"/>
      <c r="F81" s="26"/>
      <c r="G81" s="26"/>
      <c r="H81" s="26"/>
      <c r="I81" s="25"/>
      <c r="J81" s="26"/>
      <c r="K81" s="26"/>
      <c r="L81" s="26"/>
      <c r="O81" s="1"/>
      <c r="P81" s="1"/>
      <c r="BE81" s="3" t="str">
        <f t="shared" ca="1" si="110"/>
        <v>30,7 %</v>
      </c>
      <c r="BF81" s="3" t="str">
        <f t="shared" ca="1" si="111"/>
        <v>2,9 %</v>
      </c>
      <c r="BG81" s="3" t="str">
        <f t="shared" ca="1" si="112"/>
        <v>2,9 %</v>
      </c>
      <c r="BH81" s="3" t="str">
        <f t="shared" ca="1" si="113"/>
        <v>45,3 %</v>
      </c>
      <c r="BI81" s="3" t="str">
        <f t="shared" ca="1" si="134"/>
        <v>45,3 %</v>
      </c>
      <c r="BJ81" s="3">
        <f t="shared" ca="1" si="114"/>
        <v>42.5</v>
      </c>
      <c r="BK81" s="3" t="str">
        <f t="shared" ca="1" si="135"/>
        <v>4,11 €</v>
      </c>
      <c r="BL81" s="3" t="str">
        <f t="shared" ca="1" si="115"/>
        <v>132,89 €</v>
      </c>
      <c r="BM81" s="3" t="str">
        <f t="shared" ca="1" si="116"/>
        <v>198,65 €</v>
      </c>
      <c r="BN81" s="3" t="str">
        <f t="shared" ca="1" si="136"/>
        <v>40,7 %</v>
      </c>
      <c r="BO81" s="3" t="str">
        <f t="shared" ca="1" si="137"/>
        <v>40,7 %</v>
      </c>
      <c r="BP81" s="3" t="str">
        <f t="shared" ca="1" si="138"/>
        <v>21,4 %</v>
      </c>
      <c r="BQ81" s="3" t="str">
        <f t="shared" ca="1" si="139"/>
        <v>82,7 %</v>
      </c>
      <c r="BR81" s="3" t="str">
        <f t="shared" ca="1" si="117"/>
        <v>19 %</v>
      </c>
      <c r="BS81" s="3" t="str">
        <f t="shared" ca="1" si="118"/>
        <v>19 %</v>
      </c>
      <c r="BT81" s="3" t="str">
        <f t="shared" ca="1" si="119"/>
        <v>87 %yks.</v>
      </c>
      <c r="BU81" s="3" t="str">
        <f t="shared" ca="1" si="120"/>
        <v>87 %yks.</v>
      </c>
      <c r="BV81" s="3">
        <f t="shared" ca="1" si="121"/>
        <v>441.9</v>
      </c>
      <c r="BW81" s="46" t="str">
        <f t="shared" ca="1" si="122"/>
        <v>137 €</v>
      </c>
      <c r="BX81" s="46" t="str">
        <f t="shared" ca="1" si="123"/>
        <v>137 €</v>
      </c>
      <c r="BY81" s="46" t="str">
        <f t="shared" ca="1" si="124"/>
        <v>137 €</v>
      </c>
      <c r="BZ81" s="46" t="str">
        <f t="shared" ca="1" si="125"/>
        <v>137 €</v>
      </c>
      <c r="CA81" s="46" t="str">
        <f t="shared" ca="1" si="126"/>
        <v>847,8 €</v>
      </c>
      <c r="CB81" s="46" t="str">
        <f t="shared" ca="1" si="127"/>
        <v>2292,2 €</v>
      </c>
      <c r="CC81" s="46" t="str">
        <f t="shared" ca="1" si="128"/>
        <v>1014,23 €</v>
      </c>
      <c r="CD81" s="46" t="str">
        <f t="shared" ca="1" si="129"/>
        <v>2125,77 €</v>
      </c>
      <c r="CE81" s="46" t="str">
        <f t="shared" ca="1" si="130"/>
        <v>104,13 €</v>
      </c>
      <c r="CF81" s="46" t="str">
        <f t="shared" ca="1" si="131"/>
        <v>3823,13 €</v>
      </c>
      <c r="CG81" s="46" t="str">
        <f t="shared" ca="1" si="140"/>
        <v>8,68 €</v>
      </c>
      <c r="CH81" s="46" t="str">
        <f t="shared" ca="1" si="141"/>
        <v>69,42 €</v>
      </c>
      <c r="CI81" s="46" t="str">
        <f t="shared" ca="1" si="142"/>
        <v>38,23 €</v>
      </c>
      <c r="CJ81" s="46">
        <f t="shared" ca="1" si="143"/>
        <v>134</v>
      </c>
      <c r="CK81" s="46" t="str">
        <f t="shared" ca="1" si="144"/>
        <v>2,8 %</v>
      </c>
      <c r="CL81" s="46" t="str">
        <f t="shared" ca="1" si="145"/>
        <v>3719 €</v>
      </c>
      <c r="CM81" s="46" t="str">
        <f t="shared" ca="1" si="146"/>
        <v>3930,18 €</v>
      </c>
      <c r="CN81" s="46" t="str">
        <f t="shared" ca="1" si="147"/>
        <v>211,18 €</v>
      </c>
      <c r="CO81" s="46">
        <f t="shared" ca="1" si="132"/>
        <v>5.5</v>
      </c>
      <c r="CP81" s="46" t="str">
        <f t="shared" ca="1" si="133"/>
        <v>40 ‰</v>
      </c>
    </row>
    <row r="82" spans="1:94" ht="15" customHeight="1" x14ac:dyDescent="0.25">
      <c r="A82" s="25"/>
      <c r="B82" s="26"/>
      <c r="C82" s="26"/>
      <c r="D82" s="26"/>
      <c r="E82" s="26"/>
      <c r="F82" s="26"/>
      <c r="G82" s="26"/>
      <c r="H82" s="26"/>
      <c r="I82" s="25"/>
      <c r="J82" s="26"/>
      <c r="K82" s="26"/>
      <c r="L82" s="26"/>
      <c r="O82" s="1"/>
      <c r="P82" s="1"/>
      <c r="BE82" s="3" t="str">
        <f t="shared" ca="1" si="110"/>
        <v>47,1 %</v>
      </c>
      <c r="BF82" s="3" t="str">
        <f t="shared" ca="1" si="111"/>
        <v>27,2 %</v>
      </c>
      <c r="BG82" s="3" t="str">
        <f t="shared" ca="1" si="112"/>
        <v>27,2 %</v>
      </c>
      <c r="BH82" s="3" t="str">
        <f t="shared" ca="1" si="113"/>
        <v>25,7 %</v>
      </c>
      <c r="BI82" s="3" t="str">
        <f t="shared" ca="1" si="134"/>
        <v>25,7 %</v>
      </c>
      <c r="BJ82" s="3">
        <f t="shared" ca="1" si="114"/>
        <v>63.9</v>
      </c>
      <c r="BK82" s="3" t="str">
        <f t="shared" ca="1" si="135"/>
        <v>36,72 €</v>
      </c>
      <c r="BL82" s="3" t="str">
        <f t="shared" ca="1" si="115"/>
        <v>99,28 €</v>
      </c>
      <c r="BM82" s="3" t="str">
        <f t="shared" ca="1" si="116"/>
        <v>171,36 €</v>
      </c>
      <c r="BN82" s="3" t="str">
        <f t="shared" ca="1" si="136"/>
        <v>-8 %</v>
      </c>
      <c r="BO82" s="3" t="str">
        <f t="shared" ca="1" si="137"/>
        <v>-8 %</v>
      </c>
      <c r="BP82" s="3" t="str">
        <f t="shared" ca="1" si="138"/>
        <v>43,8 %</v>
      </c>
      <c r="BQ82" s="3" t="str">
        <f t="shared" ca="1" si="139"/>
        <v>102,9 %</v>
      </c>
      <c r="BR82" s="3" t="str">
        <f t="shared" ca="1" si="117"/>
        <v>53,7 %</v>
      </c>
      <c r="BS82" s="3" t="str">
        <f t="shared" ca="1" si="118"/>
        <v>53,7 %</v>
      </c>
      <c r="BT82" s="3" t="str">
        <f t="shared" ca="1" si="119"/>
        <v>7 %yks.</v>
      </c>
      <c r="BU82" s="3" t="str">
        <f t="shared" ca="1" si="120"/>
        <v>7 %yks.</v>
      </c>
      <c r="BV82" s="3">
        <f t="shared" ca="1" si="121"/>
        <v>289.39999999999998</v>
      </c>
      <c r="BW82" s="46" t="str">
        <f t="shared" ca="1" si="122"/>
        <v>136 €</v>
      </c>
      <c r="BX82" s="46" t="str">
        <f t="shared" ca="1" si="123"/>
        <v>136 €</v>
      </c>
      <c r="BY82" s="46" t="str">
        <f t="shared" ca="1" si="124"/>
        <v>136 €</v>
      </c>
      <c r="BZ82" s="46" t="str">
        <f t="shared" ca="1" si="125"/>
        <v>136 €</v>
      </c>
      <c r="CA82" s="46" t="str">
        <f t="shared" ca="1" si="126"/>
        <v>572,25 €</v>
      </c>
      <c r="CB82" s="46" t="str">
        <f t="shared" ca="1" si="127"/>
        <v>1716,75 €</v>
      </c>
      <c r="CC82" s="46" t="str">
        <f t="shared" ca="1" si="128"/>
        <v>572,25 €</v>
      </c>
      <c r="CD82" s="46" t="str">
        <f t="shared" ca="1" si="129"/>
        <v>1716,75 €</v>
      </c>
      <c r="CE82" s="46" t="str">
        <f t="shared" ca="1" si="130"/>
        <v>9,6 €</v>
      </c>
      <c r="CF82" s="46" t="str">
        <f t="shared" ca="1" si="131"/>
        <v>969,6 €</v>
      </c>
      <c r="CG82" s="46" t="str">
        <f t="shared" ca="1" si="140"/>
        <v>0,8 €</v>
      </c>
      <c r="CH82" s="46" t="str">
        <f t="shared" ca="1" si="141"/>
        <v>8 €</v>
      </c>
      <c r="CI82" s="46" t="str">
        <f t="shared" ca="1" si="142"/>
        <v>2,76 €</v>
      </c>
      <c r="CJ82" s="46">
        <f t="shared" ca="1" si="143"/>
        <v>105</v>
      </c>
      <c r="CK82" s="46" t="str">
        <f t="shared" ca="1" si="144"/>
        <v>1 %</v>
      </c>
      <c r="CL82" s="46" t="str">
        <f t="shared" ca="1" si="145"/>
        <v>960 €</v>
      </c>
      <c r="CM82" s="46" t="str">
        <f t="shared" ca="1" si="146"/>
        <v>969,6 €</v>
      </c>
      <c r="CN82" s="46" t="str">
        <f t="shared" ca="1" si="147"/>
        <v>9,6 €</v>
      </c>
      <c r="CO82" s="46">
        <f t="shared" ca="1" si="132"/>
        <v>12.4</v>
      </c>
      <c r="CP82" s="46" t="str">
        <f t="shared" ca="1" si="133"/>
        <v>91 ‰</v>
      </c>
    </row>
    <row r="83" spans="1:94" ht="15" customHeight="1" x14ac:dyDescent="0.25">
      <c r="A83" s="25"/>
      <c r="B83" s="26"/>
      <c r="C83" s="26"/>
      <c r="D83" s="26"/>
      <c r="E83" s="26"/>
      <c r="F83" s="26"/>
      <c r="G83" s="26"/>
      <c r="H83" s="26"/>
      <c r="I83" s="25"/>
      <c r="J83" s="26"/>
      <c r="K83" s="26"/>
      <c r="L83" s="26"/>
      <c r="O83" s="1"/>
      <c r="P83" s="1"/>
      <c r="BE83" s="3" t="str">
        <f t="shared" ca="1" si="110"/>
        <v>4,7 %</v>
      </c>
      <c r="BF83" s="3" t="str">
        <f t="shared" ca="1" si="111"/>
        <v>34,9 %</v>
      </c>
      <c r="BG83" s="3" t="str">
        <f t="shared" ca="1" si="112"/>
        <v>34,9 %</v>
      </c>
      <c r="BH83" s="3" t="str">
        <f t="shared" ca="1" si="113"/>
        <v>42 %</v>
      </c>
      <c r="BI83" s="3" t="str">
        <f t="shared" ca="1" si="134"/>
        <v>42 %</v>
      </c>
      <c r="BJ83" s="3">
        <f t="shared" ca="1" si="114"/>
        <v>8.5</v>
      </c>
      <c r="BK83" s="3" t="str">
        <f t="shared" ca="1" si="135"/>
        <v>59,15 €</v>
      </c>
      <c r="BL83" s="3" t="str">
        <f t="shared" ca="1" si="115"/>
        <v>109,85 €</v>
      </c>
      <c r="BM83" s="3" t="str">
        <f t="shared" ca="1" si="116"/>
        <v>239,98 €</v>
      </c>
      <c r="BN83" s="3" t="str">
        <f t="shared" ca="1" si="136"/>
        <v>-7,7 %</v>
      </c>
      <c r="BO83" s="3" t="str">
        <f t="shared" ca="1" si="137"/>
        <v>-7,7 %</v>
      </c>
      <c r="BP83" s="3" t="str">
        <f t="shared" ca="1" si="138"/>
        <v>51,9 %</v>
      </c>
      <c r="BQ83" s="3" t="str">
        <f t="shared" ca="1" si="139"/>
        <v>88,9 %</v>
      </c>
      <c r="BR83" s="3" t="str">
        <f t="shared" ca="1" si="117"/>
        <v>13 %</v>
      </c>
      <c r="BS83" s="3" t="str">
        <f t="shared" ca="1" si="118"/>
        <v>13 %</v>
      </c>
      <c r="BT83" s="3" t="str">
        <f t="shared" ca="1" si="119"/>
        <v>-27 %yks.</v>
      </c>
      <c r="BU83" s="3" t="str">
        <f t="shared" ca="1" si="120"/>
        <v>-27 %yks.</v>
      </c>
      <c r="BV83" s="3">
        <f t="shared" ca="1" si="121"/>
        <v>3380</v>
      </c>
      <c r="BW83" s="46" t="str">
        <f t="shared" ca="1" si="122"/>
        <v>169 €</v>
      </c>
      <c r="BX83" s="46" t="str">
        <f t="shared" ca="1" si="123"/>
        <v>169 €</v>
      </c>
      <c r="BY83" s="46" t="str">
        <f t="shared" ca="1" si="124"/>
        <v>169 €</v>
      </c>
      <c r="BZ83" s="46" t="str">
        <f t="shared" ca="1" si="125"/>
        <v>169 €</v>
      </c>
      <c r="CA83" s="46" t="str">
        <f t="shared" ca="1" si="126"/>
        <v>352 €</v>
      </c>
      <c r="CB83" s="46" t="str">
        <f t="shared" ca="1" si="127"/>
        <v>1248 €</v>
      </c>
      <c r="CC83" s="46" t="str">
        <f t="shared" ca="1" si="128"/>
        <v>352 €</v>
      </c>
      <c r="CD83" s="46" t="str">
        <f t="shared" ca="1" si="129"/>
        <v>1248 €</v>
      </c>
      <c r="CE83" s="46" t="str">
        <f t="shared" ca="1" si="130"/>
        <v>24,54 €</v>
      </c>
      <c r="CF83" s="46" t="str">
        <f t="shared" ca="1" si="131"/>
        <v>3091,54 €</v>
      </c>
      <c r="CG83" s="46" t="str">
        <f t="shared" ca="1" si="140"/>
        <v>2,04 €</v>
      </c>
      <c r="CH83" s="46" t="str">
        <f t="shared" ca="1" si="141"/>
        <v>12,27 €</v>
      </c>
      <c r="CI83" s="46" t="str">
        <f t="shared" ca="1" si="142"/>
        <v>6,99 €</v>
      </c>
      <c r="CJ83" s="46">
        <f t="shared" ca="1" si="143"/>
        <v>104</v>
      </c>
      <c r="CK83" s="46" t="str">
        <f t="shared" ca="1" si="144"/>
        <v>0,8 %</v>
      </c>
      <c r="CL83" s="46" t="str">
        <f t="shared" ca="1" si="145"/>
        <v>3067 €</v>
      </c>
      <c r="CM83" s="46" t="str">
        <f t="shared" ca="1" si="146"/>
        <v>3191,66 €</v>
      </c>
      <c r="CN83" s="46" t="str">
        <f t="shared" ca="1" si="147"/>
        <v>124,66 €</v>
      </c>
      <c r="CO83" s="46">
        <f t="shared" ca="1" si="132"/>
        <v>3.4</v>
      </c>
      <c r="CP83" s="46" t="str">
        <f t="shared" ca="1" si="133"/>
        <v>20 ‰</v>
      </c>
    </row>
    <row r="84" spans="1:94" ht="15" customHeight="1" x14ac:dyDescent="0.25">
      <c r="A84" s="25"/>
      <c r="B84" s="26"/>
      <c r="C84" s="26"/>
      <c r="D84" s="26"/>
      <c r="E84" s="26"/>
      <c r="F84" s="26"/>
      <c r="G84" s="26"/>
      <c r="H84" s="26"/>
      <c r="I84" s="25"/>
      <c r="J84" s="26"/>
      <c r="K84" s="26"/>
      <c r="L84" s="26"/>
      <c r="O84" s="1"/>
      <c r="P84" s="1"/>
      <c r="BE84" s="3" t="str">
        <f t="shared" ca="1" si="110"/>
        <v>57,5 %</v>
      </c>
      <c r="BF84" s="3" t="str">
        <f t="shared" ca="1" si="111"/>
        <v>9,6 %</v>
      </c>
      <c r="BG84" s="3" t="str">
        <f t="shared" ca="1" si="112"/>
        <v>9,6 %</v>
      </c>
      <c r="BH84" s="3" t="str">
        <f t="shared" ca="1" si="113"/>
        <v>57,5 %</v>
      </c>
      <c r="BI84" s="3" t="str">
        <f t="shared" ca="1" si="134"/>
        <v>57,5 %</v>
      </c>
      <c r="BJ84" s="3">
        <f t="shared" ca="1" si="114"/>
        <v>42.3</v>
      </c>
      <c r="BK84" s="3" t="str">
        <f t="shared" ca="1" si="135"/>
        <v>7,3 €</v>
      </c>
      <c r="BL84" s="3" t="str">
        <f t="shared" ca="1" si="115"/>
        <v>65,7 €</v>
      </c>
      <c r="BM84" s="3" t="str">
        <f t="shared" ca="1" si="116"/>
        <v>114,61 €</v>
      </c>
      <c r="BN84" s="3" t="str">
        <f t="shared" ca="1" si="136"/>
        <v>41,3 %</v>
      </c>
      <c r="BO84" s="3" t="str">
        <f t="shared" ca="1" si="137"/>
        <v>41,3 %</v>
      </c>
      <c r="BP84" s="3" t="str">
        <f t="shared" ca="1" si="138"/>
        <v>46,9 %</v>
      </c>
      <c r="BQ84" s="3" t="str">
        <f t="shared" ca="1" si="139"/>
        <v>127,7 %</v>
      </c>
      <c r="BR84" s="3" t="str">
        <f t="shared" ca="1" si="117"/>
        <v>47,9 %</v>
      </c>
      <c r="BS84" s="3" t="str">
        <f t="shared" ca="1" si="118"/>
        <v>47,9 %</v>
      </c>
      <c r="BT84" s="3" t="str">
        <f t="shared" ca="1" si="119"/>
        <v>-24 %yks.</v>
      </c>
      <c r="BU84" s="3" t="str">
        <f t="shared" ca="1" si="120"/>
        <v>-24 %yks.</v>
      </c>
      <c r="BV84" s="3">
        <f t="shared" ca="1" si="121"/>
        <v>125.9</v>
      </c>
      <c r="BW84" s="46" t="str">
        <f t="shared" ca="1" si="122"/>
        <v>73 €</v>
      </c>
      <c r="BX84" s="46" t="str">
        <f t="shared" ca="1" si="123"/>
        <v>73 €</v>
      </c>
      <c r="BY84" s="46" t="str">
        <f t="shared" ca="1" si="124"/>
        <v>73 €</v>
      </c>
      <c r="BZ84" s="46" t="str">
        <f t="shared" ca="1" si="125"/>
        <v>73 €</v>
      </c>
      <c r="CA84" s="46" t="str">
        <f t="shared" ca="1" si="126"/>
        <v>750,64 €</v>
      </c>
      <c r="CB84" s="46" t="str">
        <f t="shared" ca="1" si="127"/>
        <v>2661,36 €</v>
      </c>
      <c r="CC84" s="46" t="str">
        <f t="shared" ca="1" si="128"/>
        <v>930,28 €</v>
      </c>
      <c r="CD84" s="46" t="str">
        <f t="shared" ca="1" si="129"/>
        <v>2481,72 €</v>
      </c>
      <c r="CE84" s="46" t="str">
        <f t="shared" ca="1" si="130"/>
        <v>2,78 €</v>
      </c>
      <c r="CF84" s="46" t="str">
        <f t="shared" ca="1" si="131"/>
        <v>280,78 €</v>
      </c>
      <c r="CG84" s="46" t="str">
        <f t="shared" ca="1" si="140"/>
        <v>0,23 €</v>
      </c>
      <c r="CH84" s="46" t="str">
        <f t="shared" ca="1" si="141"/>
        <v>2,55 €</v>
      </c>
      <c r="CI84" s="46" t="str">
        <f t="shared" ca="1" si="142"/>
        <v>1,03 €</v>
      </c>
      <c r="CJ84" s="46">
        <f t="shared" ca="1" si="143"/>
        <v>135</v>
      </c>
      <c r="CK84" s="46" t="str">
        <f t="shared" ca="1" si="144"/>
        <v>1 %</v>
      </c>
      <c r="CL84" s="46" t="str">
        <f t="shared" ca="1" si="145"/>
        <v>278 €</v>
      </c>
      <c r="CM84" s="46" t="str">
        <f t="shared" ca="1" si="146"/>
        <v>283,59 €</v>
      </c>
      <c r="CN84" s="46" t="str">
        <f t="shared" ca="1" si="147"/>
        <v>5,59 €</v>
      </c>
      <c r="CO84" s="46">
        <f t="shared" ca="1" si="132"/>
        <v>4.5999999999999996</v>
      </c>
      <c r="CP84" s="46" t="str">
        <f t="shared" ca="1" si="133"/>
        <v>63 ‰</v>
      </c>
    </row>
    <row r="85" spans="1:94" ht="15" customHeight="1" x14ac:dyDescent="0.25">
      <c r="A85" s="25"/>
      <c r="B85" s="26"/>
      <c r="C85" s="26"/>
      <c r="D85" s="26"/>
      <c r="E85" s="26"/>
      <c r="F85" s="26"/>
      <c r="G85" s="26"/>
      <c r="H85" s="26"/>
      <c r="I85" s="25"/>
      <c r="J85" s="26"/>
      <c r="K85" s="26"/>
      <c r="L85" s="26"/>
      <c r="O85" s="1"/>
      <c r="P85" s="1"/>
      <c r="BE85" s="3" t="str">
        <f t="shared" ca="1" si="110"/>
        <v>37,4 %</v>
      </c>
      <c r="BF85" s="3" t="str">
        <f t="shared" ca="1" si="111"/>
        <v>51,2 %</v>
      </c>
      <c r="BG85" s="3" t="str">
        <f t="shared" ca="1" si="112"/>
        <v>51,2 %</v>
      </c>
      <c r="BH85" s="3" t="str">
        <f t="shared" ca="1" si="113"/>
        <v>52 %</v>
      </c>
      <c r="BI85" s="3" t="str">
        <f t="shared" ca="1" si="134"/>
        <v>52 %</v>
      </c>
      <c r="BJ85" s="3">
        <f t="shared" ca="1" si="114"/>
        <v>45.5</v>
      </c>
      <c r="BK85" s="3" t="str">
        <f t="shared" ca="1" si="135"/>
        <v>62,73 €</v>
      </c>
      <c r="BL85" s="3" t="str">
        <f t="shared" ca="1" si="115"/>
        <v>60,27 €</v>
      </c>
      <c r="BM85" s="3" t="str">
        <f t="shared" ca="1" si="116"/>
        <v>186,96 €</v>
      </c>
      <c r="BN85" s="3" t="str">
        <f t="shared" ca="1" si="136"/>
        <v>-25,5 %</v>
      </c>
      <c r="BO85" s="3" t="str">
        <f t="shared" ca="1" si="137"/>
        <v>-25,5 %</v>
      </c>
      <c r="BP85" s="3" t="str">
        <f t="shared" ca="1" si="138"/>
        <v>74 %</v>
      </c>
      <c r="BQ85" s="3" t="str">
        <f t="shared" ca="1" si="139"/>
        <v>152,3 %</v>
      </c>
      <c r="BR85" s="3" t="str">
        <f t="shared" ca="1" si="117"/>
        <v>43,1 %</v>
      </c>
      <c r="BS85" s="3" t="str">
        <f t="shared" ca="1" si="118"/>
        <v>43,1 %</v>
      </c>
      <c r="BT85" s="3" t="str">
        <f t="shared" ca="1" si="119"/>
        <v>-12 %yks.</v>
      </c>
      <c r="BU85" s="3" t="str">
        <f t="shared" ca="1" si="120"/>
        <v>-12 %yks.</v>
      </c>
      <c r="BV85" s="3">
        <f t="shared" ca="1" si="121"/>
        <v>332.4</v>
      </c>
      <c r="BW85" s="46" t="str">
        <f t="shared" ca="1" si="122"/>
        <v>123 €</v>
      </c>
      <c r="BX85" s="46" t="str">
        <f t="shared" ca="1" si="123"/>
        <v>123 €</v>
      </c>
      <c r="BY85" s="46" t="str">
        <f t="shared" ca="1" si="124"/>
        <v>123 €</v>
      </c>
      <c r="BZ85" s="46" t="str">
        <f t="shared" ca="1" si="125"/>
        <v>123 €</v>
      </c>
      <c r="CA85" s="46" t="str">
        <f t="shared" ca="1" si="126"/>
        <v>331,5 €</v>
      </c>
      <c r="CB85" s="46" t="str">
        <f t="shared" ca="1" si="127"/>
        <v>1618,5 €</v>
      </c>
      <c r="CC85" s="46" t="str">
        <f t="shared" ca="1" si="128"/>
        <v>337,96 €</v>
      </c>
      <c r="CD85" s="46" t="str">
        <f t="shared" ca="1" si="129"/>
        <v>1612,04 €</v>
      </c>
      <c r="CE85" s="46" t="str">
        <f t="shared" ca="1" si="130"/>
        <v>18,19 €</v>
      </c>
      <c r="CF85" s="46" t="str">
        <f t="shared" ca="1" si="131"/>
        <v>1317,19 €</v>
      </c>
      <c r="CG85" s="46" t="str">
        <f t="shared" ca="1" si="140"/>
        <v>1,52 €</v>
      </c>
      <c r="CH85" s="46" t="str">
        <f t="shared" ca="1" si="141"/>
        <v>9,09 €</v>
      </c>
      <c r="CI85" s="46" t="str">
        <f t="shared" ca="1" si="142"/>
        <v>11,41 €</v>
      </c>
      <c r="CJ85" s="46">
        <f t="shared" ca="1" si="143"/>
        <v>229</v>
      </c>
      <c r="CK85" s="46" t="str">
        <f t="shared" ca="1" si="144"/>
        <v>1,4 %</v>
      </c>
      <c r="CL85" s="46" t="str">
        <f t="shared" ca="1" si="145"/>
        <v>1299 €</v>
      </c>
      <c r="CM85" s="46" t="str">
        <f t="shared" ca="1" si="146"/>
        <v>1472,15 €</v>
      </c>
      <c r="CN85" s="46" t="str">
        <f t="shared" ca="1" si="147"/>
        <v>173,15 €</v>
      </c>
      <c r="CO85" s="46">
        <f t="shared" ca="1" si="132"/>
        <v>24</v>
      </c>
      <c r="CP85" s="46" t="str">
        <f t="shared" ca="1" si="133"/>
        <v>195 ‰</v>
      </c>
    </row>
    <row r="86" spans="1:94" ht="15" customHeight="1" x14ac:dyDescent="0.25">
      <c r="A86" s="25"/>
      <c r="B86" s="26"/>
      <c r="C86" s="26"/>
      <c r="D86" s="26"/>
      <c r="E86" s="26"/>
      <c r="F86" s="26"/>
      <c r="G86" s="26"/>
      <c r="H86" s="26"/>
      <c r="I86" s="25"/>
      <c r="J86" s="26"/>
      <c r="K86" s="26"/>
      <c r="L86" s="26"/>
      <c r="O86" s="1"/>
      <c r="P86" s="1"/>
      <c r="BE86" s="3" t="str">
        <f t="shared" ca="1" si="110"/>
        <v>77,9 %</v>
      </c>
      <c r="BF86" s="3" t="str">
        <f t="shared" ca="1" si="111"/>
        <v>55,2 %</v>
      </c>
      <c r="BG86" s="3" t="str">
        <f t="shared" ca="1" si="112"/>
        <v>55,2 %</v>
      </c>
      <c r="BH86" s="3" t="str">
        <f t="shared" ca="1" si="113"/>
        <v>22,1 %</v>
      </c>
      <c r="BI86" s="3" t="str">
        <f t="shared" ca="1" si="134"/>
        <v>22,1 %</v>
      </c>
      <c r="BJ86" s="3">
        <f t="shared" ca="1" si="114"/>
        <v>113.1</v>
      </c>
      <c r="BK86" s="3" t="str">
        <f t="shared" ca="1" si="135"/>
        <v>79,75 €</v>
      </c>
      <c r="BL86" s="3" t="str">
        <f t="shared" ca="1" si="115"/>
        <v>65,25 €</v>
      </c>
      <c r="BM86" s="3" t="str">
        <f t="shared" ca="1" si="116"/>
        <v>176,9 €</v>
      </c>
      <c r="BN86" s="3" t="str">
        <f t="shared" ca="1" si="136"/>
        <v>-45,1 %</v>
      </c>
      <c r="BO86" s="3" t="str">
        <f t="shared" ca="1" si="137"/>
        <v>-45,1 %</v>
      </c>
      <c r="BP86" s="3" t="str">
        <f t="shared" ca="1" si="138"/>
        <v>76,2 %</v>
      </c>
      <c r="BQ86" s="3" t="str">
        <f t="shared" ca="1" si="139"/>
        <v>56,2 %</v>
      </c>
      <c r="BR86" s="3" t="str">
        <f t="shared" ca="1" si="117"/>
        <v>64,1 %</v>
      </c>
      <c r="BS86" s="3" t="str">
        <f t="shared" ca="1" si="118"/>
        <v>64,1 %</v>
      </c>
      <c r="BT86" s="3" t="str">
        <f t="shared" ca="1" si="119"/>
        <v>-63 %yks.</v>
      </c>
      <c r="BU86" s="3" t="str">
        <f t="shared" ca="1" si="120"/>
        <v>-63 %yks.</v>
      </c>
      <c r="BV86" s="3">
        <f t="shared" ca="1" si="121"/>
        <v>185.9</v>
      </c>
      <c r="BW86" s="46" t="str">
        <f t="shared" ca="1" si="122"/>
        <v>145 €</v>
      </c>
      <c r="BX86" s="46" t="str">
        <f t="shared" ca="1" si="123"/>
        <v>145 €</v>
      </c>
      <c r="BY86" s="46" t="str">
        <f t="shared" ca="1" si="124"/>
        <v>145 €</v>
      </c>
      <c r="BZ86" s="46" t="str">
        <f t="shared" ca="1" si="125"/>
        <v>145 €</v>
      </c>
      <c r="CA86" s="46" t="str">
        <f t="shared" ca="1" si="126"/>
        <v>891,24 €</v>
      </c>
      <c r="CB86" s="46" t="str">
        <f t="shared" ca="1" si="127"/>
        <v>2291,76 €</v>
      </c>
      <c r="CC86" s="46" t="str">
        <f t="shared" ca="1" si="128"/>
        <v>1113,32 €</v>
      </c>
      <c r="CD86" s="46" t="str">
        <f t="shared" ca="1" si="129"/>
        <v>2069,68 €</v>
      </c>
      <c r="CE86" s="46" t="str">
        <f t="shared" ca="1" si="130"/>
        <v>291,88 €</v>
      </c>
      <c r="CF86" s="46" t="str">
        <f t="shared" ca="1" si="131"/>
        <v>7079,88 €</v>
      </c>
      <c r="CG86" s="46" t="str">
        <f t="shared" ca="1" si="140"/>
        <v>24,32 €</v>
      </c>
      <c r="CH86" s="46" t="str">
        <f t="shared" ca="1" si="141"/>
        <v>194,59 €</v>
      </c>
      <c r="CI86" s="46" t="str">
        <f t="shared" ca="1" si="142"/>
        <v>127,95 €</v>
      </c>
      <c r="CJ86" s="46">
        <f t="shared" ca="1" si="143"/>
        <v>160</v>
      </c>
      <c r="CK86" s="46" t="str">
        <f t="shared" ca="1" si="144"/>
        <v>4,3 %</v>
      </c>
      <c r="CL86" s="46" t="str">
        <f t="shared" ca="1" si="145"/>
        <v>6788 €</v>
      </c>
      <c r="CM86" s="46" t="str">
        <f t="shared" ca="1" si="146"/>
        <v>8033,02 €</v>
      </c>
      <c r="CN86" s="46" t="str">
        <f t="shared" ca="1" si="147"/>
        <v>1245,02 €</v>
      </c>
      <c r="CO86" s="46">
        <f t="shared" ca="1" si="132"/>
        <v>14.2</v>
      </c>
      <c r="CP86" s="46" t="str">
        <f t="shared" ca="1" si="133"/>
        <v>98 ‰</v>
      </c>
    </row>
    <row r="87" spans="1:94" ht="15" customHeight="1" x14ac:dyDescent="0.25">
      <c r="A87" s="25"/>
      <c r="B87" s="26"/>
      <c r="C87" s="26"/>
      <c r="D87" s="26"/>
      <c r="E87" s="26"/>
      <c r="F87" s="26"/>
      <c r="G87" s="26"/>
      <c r="H87" s="26"/>
      <c r="I87" s="25"/>
      <c r="J87" s="26"/>
      <c r="K87" s="26"/>
      <c r="L87" s="26"/>
      <c r="O87" s="1"/>
      <c r="P87" s="1"/>
      <c r="BE87" s="3" t="str">
        <f t="shared" ca="1" si="110"/>
        <v>71,9 %</v>
      </c>
      <c r="BF87" s="3" t="str">
        <f t="shared" ca="1" si="111"/>
        <v>30,2 %</v>
      </c>
      <c r="BG87" s="3" t="str">
        <f t="shared" ca="1" si="112"/>
        <v>30,2 %</v>
      </c>
      <c r="BH87" s="3" t="str">
        <f t="shared" ca="1" si="113"/>
        <v>92 %</v>
      </c>
      <c r="BI87" s="3" t="str">
        <f t="shared" ca="1" si="134"/>
        <v>92 %</v>
      </c>
      <c r="BJ87" s="3">
        <f t="shared" ca="1" si="114"/>
        <v>143.30000000000001</v>
      </c>
      <c r="BK87" s="3" t="str">
        <f t="shared" ca="1" si="135"/>
        <v>59,7 €</v>
      </c>
      <c r="BL87" s="3" t="str">
        <f t="shared" ca="1" si="115"/>
        <v>139,3 €</v>
      </c>
      <c r="BM87" s="3" t="str">
        <f t="shared" ca="1" si="116"/>
        <v>382,08 €</v>
      </c>
      <c r="BN87" s="3" t="str">
        <f t="shared" ca="1" si="136"/>
        <v>34,4 %</v>
      </c>
      <c r="BO87" s="3" t="str">
        <f t="shared" ca="1" si="137"/>
        <v>34,4 %</v>
      </c>
      <c r="BP87" s="3" t="str">
        <f t="shared" ca="1" si="138"/>
        <v>47,5 %</v>
      </c>
      <c r="BQ87" s="3" t="str">
        <f t="shared" ca="1" si="139"/>
        <v>193,8 %</v>
      </c>
      <c r="BR87" s="3" t="str">
        <f t="shared" ca="1" si="117"/>
        <v>21,1 %</v>
      </c>
      <c r="BS87" s="3" t="str">
        <f t="shared" ca="1" si="118"/>
        <v>21,1 %</v>
      </c>
      <c r="BT87" s="3" t="str">
        <f t="shared" ca="1" si="119"/>
        <v>9 %yks.</v>
      </c>
      <c r="BU87" s="3" t="str">
        <f t="shared" ca="1" si="120"/>
        <v>9 %yks.</v>
      </c>
      <c r="BV87" s="3">
        <f t="shared" ca="1" si="121"/>
        <v>276.39999999999998</v>
      </c>
      <c r="BW87" s="46" t="str">
        <f t="shared" ca="1" si="122"/>
        <v>199 €</v>
      </c>
      <c r="BX87" s="46" t="str">
        <f t="shared" ca="1" si="123"/>
        <v>199 €</v>
      </c>
      <c r="BY87" s="46" t="str">
        <f t="shared" ca="1" si="124"/>
        <v>199 €</v>
      </c>
      <c r="BZ87" s="46" t="str">
        <f t="shared" ca="1" si="125"/>
        <v>199 €</v>
      </c>
      <c r="CA87" s="46" t="str">
        <f t="shared" ca="1" si="126"/>
        <v>572,88 €</v>
      </c>
      <c r="CB87" s="46" t="str">
        <f t="shared" ca="1" si="127"/>
        <v>2031,12 €</v>
      </c>
      <c r="CC87" s="46" t="str">
        <f t="shared" ca="1" si="128"/>
        <v>691,6 €</v>
      </c>
      <c r="CD87" s="46" t="str">
        <f t="shared" ca="1" si="129"/>
        <v>1912,4 €</v>
      </c>
      <c r="CE87" s="46" t="str">
        <f t="shared" ca="1" si="130"/>
        <v>359,23 €</v>
      </c>
      <c r="CF87" s="46" t="str">
        <f t="shared" ca="1" si="131"/>
        <v>9570,23 €</v>
      </c>
      <c r="CG87" s="46" t="str">
        <f t="shared" ca="1" si="140"/>
        <v>29,94 €</v>
      </c>
      <c r="CH87" s="46" t="str">
        <f t="shared" ca="1" si="141"/>
        <v>239,49 €</v>
      </c>
      <c r="CI87" s="46" t="str">
        <f t="shared" ca="1" si="142"/>
        <v>139,75 €</v>
      </c>
      <c r="CJ87" s="46">
        <f t="shared" ca="1" si="143"/>
        <v>142</v>
      </c>
      <c r="CK87" s="46" t="str">
        <f t="shared" ca="1" si="144"/>
        <v>3,9 %</v>
      </c>
      <c r="CL87" s="46" t="str">
        <f t="shared" ca="1" si="145"/>
        <v>9211 €</v>
      </c>
      <c r="CM87" s="46" t="str">
        <f t="shared" ca="1" si="146"/>
        <v>10734,18 €</v>
      </c>
      <c r="CN87" s="46" t="str">
        <f t="shared" ca="1" si="147"/>
        <v>1523,18 €</v>
      </c>
      <c r="CO87" s="46">
        <f t="shared" ca="1" si="132"/>
        <v>32.200000000000003</v>
      </c>
      <c r="CP87" s="46" t="str">
        <f t="shared" ca="1" si="133"/>
        <v>162 ‰</v>
      </c>
    </row>
    <row r="88" spans="1:94" ht="15" customHeight="1" x14ac:dyDescent="0.25">
      <c r="A88" s="25"/>
      <c r="B88" s="26"/>
      <c r="C88" s="26"/>
      <c r="D88" s="26"/>
      <c r="E88" s="26"/>
      <c r="F88" s="26"/>
      <c r="G88" s="26"/>
      <c r="H88" s="26"/>
      <c r="I88" s="25"/>
      <c r="J88" s="26"/>
      <c r="K88" s="26"/>
      <c r="L88" s="26"/>
      <c r="O88" s="1"/>
      <c r="P88" s="1"/>
      <c r="BE88" s="3" t="str">
        <f t="shared" ca="1" si="110"/>
        <v>38,1 %</v>
      </c>
      <c r="BF88" s="3" t="str">
        <f t="shared" ca="1" si="111"/>
        <v>19 %</v>
      </c>
      <c r="BG88" s="3" t="str">
        <f t="shared" ca="1" si="112"/>
        <v>19 %</v>
      </c>
      <c r="BH88" s="3" t="str">
        <f t="shared" ca="1" si="113"/>
        <v>81 %</v>
      </c>
      <c r="BI88" s="3" t="str">
        <f t="shared" ca="1" si="134"/>
        <v>81 %</v>
      </c>
      <c r="BJ88" s="3">
        <f t="shared" ca="1" si="114"/>
        <v>16</v>
      </c>
      <c r="BK88" s="3" t="str">
        <f t="shared" ca="1" si="135"/>
        <v>8,4 €</v>
      </c>
      <c r="BL88" s="3" t="str">
        <f t="shared" ca="1" si="115"/>
        <v>33,6 €</v>
      </c>
      <c r="BM88" s="3" t="str">
        <f t="shared" ca="1" si="116"/>
        <v>76,44 €</v>
      </c>
      <c r="BN88" s="3" t="str">
        <f t="shared" ca="1" si="136"/>
        <v>45,6 %</v>
      </c>
      <c r="BO88" s="3" t="str">
        <f t="shared" ca="1" si="137"/>
        <v>45,6 %</v>
      </c>
      <c r="BP88" s="3" t="str">
        <f t="shared" ca="1" si="138"/>
        <v>20,8 %</v>
      </c>
      <c r="BQ88" s="3" t="str">
        <f t="shared" ca="1" si="139"/>
        <v>225,8 %</v>
      </c>
      <c r="BR88" s="3" t="str">
        <f t="shared" ca="1" si="117"/>
        <v>64,3 %</v>
      </c>
      <c r="BS88" s="3" t="str">
        <f t="shared" ca="1" si="118"/>
        <v>64,3 %</v>
      </c>
      <c r="BT88" s="3" t="str">
        <f t="shared" ca="1" si="119"/>
        <v>-55 %yks.</v>
      </c>
      <c r="BU88" s="3" t="str">
        <f t="shared" ca="1" si="120"/>
        <v>-55 %yks.</v>
      </c>
      <c r="BV88" s="3">
        <f t="shared" ca="1" si="121"/>
        <v>110.5</v>
      </c>
      <c r="BW88" s="46" t="str">
        <f t="shared" ca="1" si="122"/>
        <v>42 €</v>
      </c>
      <c r="BX88" s="46" t="str">
        <f t="shared" ca="1" si="123"/>
        <v>42 €</v>
      </c>
      <c r="BY88" s="46" t="str">
        <f t="shared" ca="1" si="124"/>
        <v>42 €</v>
      </c>
      <c r="BZ88" s="46" t="str">
        <f t="shared" ca="1" si="125"/>
        <v>42 €</v>
      </c>
      <c r="CA88" s="46" t="str">
        <f t="shared" ca="1" si="126"/>
        <v>673,2 €</v>
      </c>
      <c r="CB88" s="46" t="str">
        <f t="shared" ca="1" si="127"/>
        <v>2386,8 €</v>
      </c>
      <c r="CC88" s="46" t="str">
        <f t="shared" ca="1" si="128"/>
        <v>816,7 €</v>
      </c>
      <c r="CD88" s="46" t="str">
        <f t="shared" ca="1" si="129"/>
        <v>2243,3 €</v>
      </c>
      <c r="CE88" s="46" t="str">
        <f t="shared" ca="1" si="130"/>
        <v>244,9 €</v>
      </c>
      <c r="CF88" s="46" t="str">
        <f t="shared" ca="1" si="131"/>
        <v>7447,9 €</v>
      </c>
      <c r="CG88" s="46" t="str">
        <f t="shared" ca="1" si="140"/>
        <v>20,41 €</v>
      </c>
      <c r="CH88" s="46" t="str">
        <f t="shared" ca="1" si="141"/>
        <v>204,09 €</v>
      </c>
      <c r="CI88" s="46" t="str">
        <f t="shared" ca="1" si="142"/>
        <v>184,52 €</v>
      </c>
      <c r="CJ88" s="46">
        <f t="shared" ca="1" si="143"/>
        <v>275</v>
      </c>
      <c r="CK88" s="46" t="str">
        <f t="shared" ca="1" si="144"/>
        <v>3,4 %</v>
      </c>
      <c r="CL88" s="46" t="str">
        <f t="shared" ca="1" si="145"/>
        <v>7203 €</v>
      </c>
      <c r="CM88" s="46" t="str">
        <f t="shared" ca="1" si="146"/>
        <v>8803,12 €</v>
      </c>
      <c r="CN88" s="46" t="str">
        <f t="shared" ca="1" si="147"/>
        <v>1600,12 €</v>
      </c>
      <c r="CO88" s="46">
        <f t="shared" ca="1" si="132"/>
        <v>6.7</v>
      </c>
      <c r="CP88" s="46" t="str">
        <f t="shared" ca="1" si="133"/>
        <v>160 ‰</v>
      </c>
    </row>
    <row r="89" spans="1:94" ht="15" customHeight="1" x14ac:dyDescent="0.25">
      <c r="A89" s="25"/>
      <c r="B89" s="26"/>
      <c r="C89" s="26"/>
      <c r="D89" s="26"/>
      <c r="E89" s="26"/>
      <c r="F89" s="26"/>
      <c r="G89" s="26"/>
      <c r="H89" s="26"/>
      <c r="I89" s="25"/>
      <c r="J89" s="26"/>
      <c r="K89" s="26"/>
      <c r="L89" s="26"/>
      <c r="O89" s="1"/>
      <c r="P89" s="1"/>
      <c r="BE89" s="3" t="str">
        <f t="shared" ca="1" si="110"/>
        <v>22,7 %</v>
      </c>
      <c r="BF89" s="3" t="str">
        <f t="shared" ca="1" si="111"/>
        <v>50 %</v>
      </c>
      <c r="BG89" s="3" t="str">
        <f t="shared" ca="1" si="112"/>
        <v>50 %</v>
      </c>
      <c r="BH89" s="3" t="str">
        <f t="shared" ca="1" si="113"/>
        <v>86,4 %</v>
      </c>
      <c r="BI89" s="3" t="str">
        <f t="shared" ca="1" si="134"/>
        <v>86,4 %</v>
      </c>
      <c r="BJ89" s="3">
        <f t="shared" ca="1" si="114"/>
        <v>5.3</v>
      </c>
      <c r="BK89" s="3" t="str">
        <f t="shared" ca="1" si="135"/>
        <v>11 €</v>
      </c>
      <c r="BL89" s="3" t="str">
        <f t="shared" ca="1" si="115"/>
        <v>11 €</v>
      </c>
      <c r="BM89" s="3" t="str">
        <f t="shared" ca="1" si="116"/>
        <v>41,14 €</v>
      </c>
      <c r="BN89" s="3" t="str">
        <f t="shared" ca="1" si="136"/>
        <v>-6,5 %</v>
      </c>
      <c r="BO89" s="3" t="str">
        <f t="shared" ca="1" si="137"/>
        <v>-6,5 %</v>
      </c>
      <c r="BP89" s="3" t="str">
        <f t="shared" ca="1" si="138"/>
        <v>75 %</v>
      </c>
      <c r="BQ89" s="3" t="str">
        <f t="shared" ca="1" si="139"/>
        <v>118,8 %</v>
      </c>
      <c r="BR89" s="3" t="str">
        <f t="shared" ca="1" si="117"/>
        <v>77,3 %</v>
      </c>
      <c r="BS89" s="3" t="str">
        <f t="shared" ca="1" si="118"/>
        <v>77,3 %</v>
      </c>
      <c r="BT89" s="3" t="str">
        <f t="shared" ca="1" si="119"/>
        <v>6 %yks.</v>
      </c>
      <c r="BU89" s="3" t="str">
        <f t="shared" ca="1" si="120"/>
        <v>6 %yks.</v>
      </c>
      <c r="BV89" s="3">
        <f t="shared" ca="1" si="121"/>
        <v>91.7</v>
      </c>
      <c r="BW89" s="46" t="str">
        <f t="shared" ca="1" si="122"/>
        <v>22 €</v>
      </c>
      <c r="BX89" s="46" t="str">
        <f t="shared" ca="1" si="123"/>
        <v>22 €</v>
      </c>
      <c r="BY89" s="46" t="str">
        <f t="shared" ca="1" si="124"/>
        <v>22 €</v>
      </c>
      <c r="BZ89" s="46" t="str">
        <f t="shared" ca="1" si="125"/>
        <v>22 €</v>
      </c>
      <c r="CA89" s="46" t="str">
        <f t="shared" ca="1" si="126"/>
        <v>586,2 €</v>
      </c>
      <c r="CB89" s="46" t="str">
        <f t="shared" ca="1" si="127"/>
        <v>3321,8 €</v>
      </c>
      <c r="CC89" s="46" t="str">
        <f t="shared" ca="1" si="128"/>
        <v>902,52 €</v>
      </c>
      <c r="CD89" s="46" t="str">
        <f t="shared" ca="1" si="129"/>
        <v>3005,48 €</v>
      </c>
      <c r="CE89" s="46" t="str">
        <f t="shared" ca="1" si="130"/>
        <v>59,55 €</v>
      </c>
      <c r="CF89" s="46" t="str">
        <f t="shared" ca="1" si="131"/>
        <v>1586,55 €</v>
      </c>
      <c r="CG89" s="46" t="str">
        <f t="shared" ca="1" si="140"/>
        <v>4,96 €</v>
      </c>
      <c r="CH89" s="46" t="str">
        <f t="shared" ca="1" si="141"/>
        <v>9,93 €</v>
      </c>
      <c r="CI89" s="46" t="str">
        <f t="shared" ca="1" si="142"/>
        <v>50,09 €</v>
      </c>
      <c r="CJ89" s="46">
        <f t="shared" ca="1" si="143"/>
        <v>307</v>
      </c>
      <c r="CK89" s="46" t="str">
        <f t="shared" ca="1" si="144"/>
        <v>3,9 %</v>
      </c>
      <c r="CL89" s="46" t="str">
        <f t="shared" ca="1" si="145"/>
        <v>1527 €</v>
      </c>
      <c r="CM89" s="46" t="str">
        <f t="shared" ca="1" si="146"/>
        <v>1712,72 €</v>
      </c>
      <c r="CN89" s="46" t="str">
        <f t="shared" ca="1" si="147"/>
        <v>185,72 €</v>
      </c>
      <c r="CO89" s="46">
        <f t="shared" ca="1" si="132"/>
        <v>0.1</v>
      </c>
      <c r="CP89" s="46" t="str">
        <f t="shared" ca="1" si="133"/>
        <v>5 ‰</v>
      </c>
    </row>
    <row r="90" spans="1:94" ht="15" customHeight="1" x14ac:dyDescent="0.25">
      <c r="A90" s="25"/>
      <c r="B90" s="26"/>
      <c r="C90" s="26"/>
      <c r="D90" s="26"/>
      <c r="E90" s="26"/>
      <c r="F90" s="26"/>
      <c r="G90" s="26"/>
      <c r="H90" s="26"/>
      <c r="I90" s="25"/>
      <c r="J90" s="26"/>
      <c r="K90" s="26"/>
      <c r="L90" s="26"/>
      <c r="O90" s="1"/>
      <c r="P90" s="1"/>
      <c r="BE90" s="3" t="str">
        <f t="shared" ca="1" si="110"/>
        <v>2,6 %</v>
      </c>
      <c r="BF90" s="3" t="str">
        <f t="shared" ca="1" si="111"/>
        <v>52,6 %</v>
      </c>
      <c r="BG90" s="3" t="str">
        <f t="shared" ca="1" si="112"/>
        <v>52,6 %</v>
      </c>
      <c r="BH90" s="3" t="str">
        <f t="shared" ca="1" si="113"/>
        <v>68,4 %</v>
      </c>
      <c r="BI90" s="3" t="str">
        <f t="shared" ca="1" si="134"/>
        <v>68,4 %</v>
      </c>
      <c r="BJ90" s="3">
        <f t="shared" ca="1" si="114"/>
        <v>2.2999999999999998</v>
      </c>
      <c r="BK90" s="3" t="str">
        <f t="shared" ca="1" si="135"/>
        <v>39,52 €</v>
      </c>
      <c r="BL90" s="3" t="str">
        <f t="shared" ca="1" si="115"/>
        <v>36,48 €</v>
      </c>
      <c r="BM90" s="3" t="str">
        <f t="shared" ca="1" si="116"/>
        <v>128,44 €</v>
      </c>
      <c r="BN90" s="3" t="str">
        <f t="shared" ca="1" si="136"/>
        <v>-18,9 %</v>
      </c>
      <c r="BO90" s="3" t="str">
        <f t="shared" ca="1" si="137"/>
        <v>-18,9 %</v>
      </c>
      <c r="BP90" s="3" t="str">
        <f t="shared" ca="1" si="138"/>
        <v>80,3 %</v>
      </c>
      <c r="BQ90" s="3" t="str">
        <f t="shared" ca="1" si="139"/>
        <v>82,5 %</v>
      </c>
      <c r="BR90" s="3" t="str">
        <f t="shared" ca="1" si="117"/>
        <v>39,5 %</v>
      </c>
      <c r="BS90" s="3" t="str">
        <f t="shared" ca="1" si="118"/>
        <v>39,5 %</v>
      </c>
      <c r="BT90" s="3" t="str">
        <f t="shared" ca="1" si="119"/>
        <v>-24 %yks.</v>
      </c>
      <c r="BU90" s="3" t="str">
        <f t="shared" ca="1" si="120"/>
        <v>-24 %yks.</v>
      </c>
      <c r="BV90" s="3">
        <f t="shared" ca="1" si="121"/>
        <v>2533.3000000000002</v>
      </c>
      <c r="BW90" s="46" t="str">
        <f t="shared" ca="1" si="122"/>
        <v>76 €</v>
      </c>
      <c r="BX90" s="46" t="str">
        <f t="shared" ca="1" si="123"/>
        <v>76 €</v>
      </c>
      <c r="BY90" s="46" t="str">
        <f t="shared" ca="1" si="124"/>
        <v>76 €</v>
      </c>
      <c r="BZ90" s="46" t="str">
        <f t="shared" ca="1" si="125"/>
        <v>76 €</v>
      </c>
      <c r="CA90" s="46" t="str">
        <f t="shared" ca="1" si="126"/>
        <v>843,36 €</v>
      </c>
      <c r="CB90" s="46" t="str">
        <f t="shared" ca="1" si="127"/>
        <v>2168,64 €</v>
      </c>
      <c r="CC90" s="46" t="str">
        <f t="shared" ca="1" si="128"/>
        <v>963,65 €</v>
      </c>
      <c r="CD90" s="46" t="str">
        <f t="shared" ca="1" si="129"/>
        <v>2048,35 €</v>
      </c>
      <c r="CE90" s="46" t="str">
        <f t="shared" ca="1" si="130"/>
        <v>70,56 €</v>
      </c>
      <c r="CF90" s="46" t="str">
        <f t="shared" ca="1" si="131"/>
        <v>5498,56 €</v>
      </c>
      <c r="CG90" s="46" t="str">
        <f t="shared" ca="1" si="140"/>
        <v>5,88 €</v>
      </c>
      <c r="CH90" s="46" t="str">
        <f t="shared" ca="1" si="141"/>
        <v>41,16 €</v>
      </c>
      <c r="CI90" s="46" t="str">
        <f t="shared" ca="1" si="142"/>
        <v>61,48 €</v>
      </c>
      <c r="CJ90" s="46">
        <f t="shared" ca="1" si="143"/>
        <v>318</v>
      </c>
      <c r="CK90" s="46" t="str">
        <f t="shared" ca="1" si="144"/>
        <v>1,3 %</v>
      </c>
      <c r="CL90" s="46" t="str">
        <f t="shared" ca="1" si="145"/>
        <v>5428 €</v>
      </c>
      <c r="CM90" s="46" t="str">
        <f t="shared" ca="1" si="146"/>
        <v>5790,11 €</v>
      </c>
      <c r="CN90" s="46" t="str">
        <f t="shared" ca="1" si="147"/>
        <v>362,11 €</v>
      </c>
      <c r="CO90" s="46">
        <f t="shared" ca="1" si="132"/>
        <v>11.2</v>
      </c>
      <c r="CP90" s="46" t="str">
        <f t="shared" ca="1" si="133"/>
        <v>147 ‰</v>
      </c>
    </row>
    <row r="91" spans="1:94" ht="15" customHeight="1" x14ac:dyDescent="0.25">
      <c r="A91" s="25"/>
      <c r="B91" s="26"/>
      <c r="C91" s="26"/>
      <c r="D91" s="26"/>
      <c r="E91" s="26"/>
      <c r="F91" s="26"/>
      <c r="G91" s="26"/>
      <c r="H91" s="26"/>
      <c r="I91" s="25"/>
      <c r="J91" s="26"/>
      <c r="K91" s="26"/>
      <c r="L91" s="26"/>
      <c r="O91" s="1"/>
      <c r="P91" s="1"/>
      <c r="BE91" s="3" t="str">
        <f t="shared" ca="1" si="110"/>
        <v>7 %</v>
      </c>
      <c r="BF91" s="3" t="str">
        <f t="shared" ca="1" si="111"/>
        <v>56,7 %</v>
      </c>
      <c r="BG91" s="3" t="str">
        <f t="shared" ca="1" si="112"/>
        <v>56,7 %</v>
      </c>
      <c r="BH91" s="3" t="str">
        <f t="shared" ca="1" si="113"/>
        <v>65 %</v>
      </c>
      <c r="BI91" s="3" t="str">
        <f t="shared" ca="1" si="134"/>
        <v>65 %</v>
      </c>
      <c r="BJ91" s="3">
        <f t="shared" ca="1" si="114"/>
        <v>11</v>
      </c>
      <c r="BK91" s="3" t="str">
        <f t="shared" ca="1" si="135"/>
        <v>89,49 €</v>
      </c>
      <c r="BL91" s="3" t="str">
        <f t="shared" ca="1" si="115"/>
        <v>67,51 €</v>
      </c>
      <c r="BM91" s="3" t="str">
        <f t="shared" ca="1" si="116"/>
        <v>259,05 €</v>
      </c>
      <c r="BN91" s="3" t="str">
        <f t="shared" ca="1" si="136"/>
        <v>-29,1 %</v>
      </c>
      <c r="BO91" s="3" t="str">
        <f t="shared" ca="1" si="137"/>
        <v>-29,1 %</v>
      </c>
      <c r="BP91" s="3" t="str">
        <f t="shared" ca="1" si="138"/>
        <v>82,8 %</v>
      </c>
      <c r="BQ91" s="3" t="str">
        <f t="shared" ca="1" si="139"/>
        <v>71,6 %</v>
      </c>
      <c r="BR91" s="3" t="str">
        <f t="shared" ca="1" si="117"/>
        <v>21 %</v>
      </c>
      <c r="BS91" s="3" t="str">
        <f t="shared" ca="1" si="118"/>
        <v>21 %</v>
      </c>
      <c r="BT91" s="3" t="str">
        <f t="shared" ca="1" si="119"/>
        <v>0 %yks.</v>
      </c>
      <c r="BU91" s="3" t="str">
        <f t="shared" ca="1" si="120"/>
        <v>0 %yks.</v>
      </c>
      <c r="BV91" s="3">
        <f t="shared" ca="1" si="121"/>
        <v>2242.9</v>
      </c>
      <c r="BW91" s="46" t="str">
        <f t="shared" ca="1" si="122"/>
        <v>157 €</v>
      </c>
      <c r="BX91" s="46" t="str">
        <f t="shared" ca="1" si="123"/>
        <v>157 €</v>
      </c>
      <c r="BY91" s="46" t="str">
        <f t="shared" ca="1" si="124"/>
        <v>157 €</v>
      </c>
      <c r="BZ91" s="46" t="str">
        <f t="shared" ca="1" si="125"/>
        <v>157 €</v>
      </c>
      <c r="CA91" s="46" t="str">
        <f t="shared" ca="1" si="126"/>
        <v>604,24 €</v>
      </c>
      <c r="CB91" s="46" t="str">
        <f t="shared" ca="1" si="127"/>
        <v>1553,76 €</v>
      </c>
      <c r="CC91" s="46" t="str">
        <f t="shared" ca="1" si="128"/>
        <v>685,64 €</v>
      </c>
      <c r="CD91" s="46" t="str">
        <f t="shared" ca="1" si="129"/>
        <v>1472,36 €</v>
      </c>
      <c r="CE91" s="46" t="str">
        <f t="shared" ca="1" si="130"/>
        <v>50,18 €</v>
      </c>
      <c r="CF91" s="46" t="str">
        <f t="shared" ca="1" si="131"/>
        <v>1618,18 €</v>
      </c>
      <c r="CG91" s="46" t="str">
        <f t="shared" ca="1" si="140"/>
        <v>4,18 €</v>
      </c>
      <c r="CH91" s="46" t="str">
        <f t="shared" ca="1" si="141"/>
        <v>12,54 €</v>
      </c>
      <c r="CI91" s="46" t="str">
        <f t="shared" ca="1" si="142"/>
        <v>46,33 €</v>
      </c>
      <c r="CJ91" s="46">
        <f t="shared" ca="1" si="143"/>
        <v>337</v>
      </c>
      <c r="CK91" s="46" t="str">
        <f t="shared" ca="1" si="144"/>
        <v>3,2 %</v>
      </c>
      <c r="CL91" s="46" t="str">
        <f t="shared" ca="1" si="145"/>
        <v>1568 €</v>
      </c>
      <c r="CM91" s="46" t="str">
        <f t="shared" ca="1" si="146"/>
        <v>1954,81 €</v>
      </c>
      <c r="CN91" s="46" t="str">
        <f t="shared" ca="1" si="147"/>
        <v>386,81 €</v>
      </c>
      <c r="CO91" s="46">
        <f t="shared" ca="1" si="132"/>
        <v>11.1</v>
      </c>
      <c r="CP91" s="46" t="str">
        <f t="shared" ca="1" si="133"/>
        <v>71 ‰</v>
      </c>
    </row>
    <row r="92" spans="1:94" ht="15" customHeight="1" x14ac:dyDescent="0.25">
      <c r="A92" s="25"/>
      <c r="B92" s="26"/>
      <c r="C92" s="26"/>
      <c r="D92" s="26"/>
      <c r="E92" s="26"/>
      <c r="F92" s="26"/>
      <c r="G92" s="26"/>
      <c r="H92" s="26"/>
      <c r="I92" s="25"/>
      <c r="J92" s="26"/>
      <c r="K92" s="26"/>
      <c r="L92" s="26"/>
      <c r="O92" s="1"/>
      <c r="P92" s="1"/>
      <c r="BE92" s="3" t="str">
        <f t="shared" ca="1" si="110"/>
        <v>90,9 %</v>
      </c>
      <c r="BF92" s="3" t="str">
        <f t="shared" ca="1" si="111"/>
        <v>47,7 %</v>
      </c>
      <c r="BG92" s="3" t="str">
        <f t="shared" ca="1" si="112"/>
        <v>47,7 %</v>
      </c>
      <c r="BH92" s="3" t="str">
        <f t="shared" ca="1" si="113"/>
        <v>78,4 %</v>
      </c>
      <c r="BI92" s="3" t="str">
        <f t="shared" ca="1" si="134"/>
        <v>78,4 %</v>
      </c>
      <c r="BJ92" s="3">
        <f t="shared" ca="1" si="114"/>
        <v>80.099999999999994</v>
      </c>
      <c r="BK92" s="3" t="str">
        <f t="shared" ca="1" si="135"/>
        <v>42,24 €</v>
      </c>
      <c r="BL92" s="3" t="str">
        <f t="shared" ca="1" si="115"/>
        <v>45,76 €</v>
      </c>
      <c r="BM92" s="3" t="str">
        <f t="shared" ca="1" si="116"/>
        <v>156,64 €</v>
      </c>
      <c r="BN92" s="3" t="str">
        <f t="shared" ca="1" si="136"/>
        <v>-7,4 %</v>
      </c>
      <c r="BO92" s="3" t="str">
        <f t="shared" ca="1" si="137"/>
        <v>-7,4 %</v>
      </c>
      <c r="BP92" s="3" t="str">
        <f t="shared" ca="1" si="138"/>
        <v>52,2 %</v>
      </c>
      <c r="BQ92" s="3" t="str">
        <f t="shared" ca="1" si="139"/>
        <v>179,5 %</v>
      </c>
      <c r="BR92" s="3" t="str">
        <f t="shared" ca="1" si="117"/>
        <v>36,4 %</v>
      </c>
      <c r="BS92" s="3" t="str">
        <f t="shared" ca="1" si="118"/>
        <v>36,4 %</v>
      </c>
      <c r="BT92" s="3" t="str">
        <f t="shared" ca="1" si="119"/>
        <v>-20 %yks.</v>
      </c>
      <c r="BU92" s="3" t="str">
        <f t="shared" ca="1" si="120"/>
        <v>-20 %yks.</v>
      </c>
      <c r="BV92" s="3">
        <f t="shared" ca="1" si="121"/>
        <v>96.7</v>
      </c>
      <c r="BW92" s="46" t="str">
        <f t="shared" ca="1" si="122"/>
        <v>88 €</v>
      </c>
      <c r="BX92" s="46" t="str">
        <f t="shared" ca="1" si="123"/>
        <v>88 €</v>
      </c>
      <c r="BY92" s="46" t="str">
        <f t="shared" ca="1" si="124"/>
        <v>88 €</v>
      </c>
      <c r="BZ92" s="46" t="str">
        <f t="shared" ca="1" si="125"/>
        <v>88 €</v>
      </c>
      <c r="CA92" s="46" t="str">
        <f t="shared" ca="1" si="126"/>
        <v>1008,02 €</v>
      </c>
      <c r="CB92" s="46" t="str">
        <f t="shared" ca="1" si="127"/>
        <v>2868,98 €</v>
      </c>
      <c r="CC92" s="46" t="str">
        <f t="shared" ca="1" si="128"/>
        <v>1593,52 €</v>
      </c>
      <c r="CD92" s="46" t="str">
        <f t="shared" ca="1" si="129"/>
        <v>2283,48 €</v>
      </c>
      <c r="CE92" s="46" t="str">
        <f t="shared" ca="1" si="130"/>
        <v>156,54 €</v>
      </c>
      <c r="CF92" s="46" t="str">
        <f t="shared" ca="1" si="131"/>
        <v>5374,54 €</v>
      </c>
      <c r="CG92" s="46" t="str">
        <f t="shared" ca="1" si="140"/>
        <v>13,05 €</v>
      </c>
      <c r="CH92" s="46" t="str">
        <f t="shared" ca="1" si="141"/>
        <v>65,23 €</v>
      </c>
      <c r="CI92" s="46" t="str">
        <f t="shared" ca="1" si="142"/>
        <v>78,48 €</v>
      </c>
      <c r="CJ92" s="46">
        <f t="shared" ca="1" si="143"/>
        <v>183</v>
      </c>
      <c r="CK92" s="46" t="str">
        <f t="shared" ca="1" si="144"/>
        <v>3 %</v>
      </c>
      <c r="CL92" s="46" t="str">
        <f t="shared" ca="1" si="145"/>
        <v>5218 €</v>
      </c>
      <c r="CM92" s="46" t="str">
        <f t="shared" ca="1" si="146"/>
        <v>6230,56 €</v>
      </c>
      <c r="CN92" s="46" t="str">
        <f t="shared" ca="1" si="147"/>
        <v>1012,56 €</v>
      </c>
      <c r="CO92" s="46">
        <f t="shared" ca="1" si="132"/>
        <v>15.6</v>
      </c>
      <c r="CP92" s="46" t="str">
        <f t="shared" ca="1" si="133"/>
        <v>177 ‰</v>
      </c>
    </row>
    <row r="93" spans="1:94" ht="15" customHeight="1" x14ac:dyDescent="0.25">
      <c r="A93" s="25"/>
      <c r="B93" s="26"/>
      <c r="C93" s="26"/>
      <c r="D93" s="26"/>
      <c r="E93" s="26"/>
      <c r="F93" s="26"/>
      <c r="G93" s="26"/>
      <c r="H93" s="26"/>
      <c r="I93" s="25"/>
      <c r="J93" s="26"/>
      <c r="K93" s="26"/>
      <c r="L93" s="26"/>
      <c r="O93" s="1"/>
      <c r="P93" s="1"/>
      <c r="BE93" s="3" t="str">
        <f t="shared" ca="1" si="110"/>
        <v>6,4 %</v>
      </c>
      <c r="BF93" s="3" t="str">
        <f t="shared" ca="1" si="111"/>
        <v>3,8 %</v>
      </c>
      <c r="BG93" s="3" t="str">
        <f t="shared" ca="1" si="112"/>
        <v>3,8 %</v>
      </c>
      <c r="BH93" s="3" t="str">
        <f t="shared" ca="1" si="113"/>
        <v>34,6 %</v>
      </c>
      <c r="BI93" s="3" t="str">
        <f t="shared" ca="1" si="134"/>
        <v>34,6 %</v>
      </c>
      <c r="BJ93" s="3">
        <f t="shared" ca="1" si="114"/>
        <v>5.5</v>
      </c>
      <c r="BK93" s="3" t="str">
        <f t="shared" ca="1" si="135"/>
        <v>3,12 €</v>
      </c>
      <c r="BL93" s="3" t="str">
        <f t="shared" ca="1" si="115"/>
        <v>74,88 €</v>
      </c>
      <c r="BM93" s="3" t="str">
        <f t="shared" ca="1" si="116"/>
        <v>105,3 €</v>
      </c>
      <c r="BN93" s="3" t="str">
        <f t="shared" ca="1" si="136"/>
        <v>29,6 %</v>
      </c>
      <c r="BO93" s="3" t="str">
        <f t="shared" ca="1" si="137"/>
        <v>29,6 %</v>
      </c>
      <c r="BP93" s="3" t="str">
        <f t="shared" ca="1" si="138"/>
        <v>40,5 %</v>
      </c>
      <c r="BQ93" s="3" t="str">
        <f t="shared" ca="1" si="139"/>
        <v>47,2 %</v>
      </c>
      <c r="BR93" s="3" t="str">
        <f t="shared" ca="1" si="117"/>
        <v>51,3 %</v>
      </c>
      <c r="BS93" s="3" t="str">
        <f t="shared" ca="1" si="118"/>
        <v>51,3 %</v>
      </c>
      <c r="BT93" s="3" t="str">
        <f t="shared" ca="1" si="119"/>
        <v>5 %yks.</v>
      </c>
      <c r="BU93" s="3" t="str">
        <f t="shared" ca="1" si="120"/>
        <v>5 %yks.</v>
      </c>
      <c r="BV93" s="3">
        <f t="shared" ca="1" si="121"/>
        <v>1114.3</v>
      </c>
      <c r="BW93" s="46" t="str">
        <f t="shared" ca="1" si="122"/>
        <v>78 €</v>
      </c>
      <c r="BX93" s="46" t="str">
        <f t="shared" ca="1" si="123"/>
        <v>78 €</v>
      </c>
      <c r="BY93" s="46" t="str">
        <f t="shared" ca="1" si="124"/>
        <v>78 €</v>
      </c>
      <c r="BZ93" s="46" t="str">
        <f t="shared" ca="1" si="125"/>
        <v>78 €</v>
      </c>
      <c r="CA93" s="46" t="str">
        <f t="shared" ca="1" si="126"/>
        <v>234,6 €</v>
      </c>
      <c r="CB93" s="46" t="str">
        <f t="shared" ca="1" si="127"/>
        <v>1329,4 €</v>
      </c>
      <c r="CC93" s="46" t="str">
        <f t="shared" ca="1" si="128"/>
        <v>234,6 €</v>
      </c>
      <c r="CD93" s="46" t="str">
        <f t="shared" ca="1" si="129"/>
        <v>1329,4 €</v>
      </c>
      <c r="CE93" s="46" t="str">
        <f t="shared" ca="1" si="130"/>
        <v>56,6 €</v>
      </c>
      <c r="CF93" s="46" t="str">
        <f t="shared" ca="1" si="131"/>
        <v>6345,6 €</v>
      </c>
      <c r="CG93" s="46" t="str">
        <f t="shared" ca="1" si="140"/>
        <v>4,72 €</v>
      </c>
      <c r="CH93" s="46" t="str">
        <f t="shared" ca="1" si="141"/>
        <v>51,88 €</v>
      </c>
      <c r="CI93" s="46" t="str">
        <f t="shared" ca="1" si="142"/>
        <v>14,58 €</v>
      </c>
      <c r="CJ93" s="46">
        <f t="shared" ca="1" si="143"/>
        <v>94</v>
      </c>
      <c r="CK93" s="46" t="str">
        <f t="shared" ca="1" si="144"/>
        <v>0,9 %</v>
      </c>
      <c r="CL93" s="46" t="str">
        <f t="shared" ca="1" si="145"/>
        <v>6289 €</v>
      </c>
      <c r="CM93" s="46" t="str">
        <f t="shared" ca="1" si="146"/>
        <v>6817,14 €</v>
      </c>
      <c r="CN93" s="46" t="str">
        <f t="shared" ca="1" si="147"/>
        <v>528,14 €</v>
      </c>
      <c r="CO93" s="46">
        <f t="shared" ca="1" si="132"/>
        <v>13</v>
      </c>
      <c r="CP93" s="46" t="str">
        <f t="shared" ca="1" si="133"/>
        <v>167,1 ‰</v>
      </c>
    </row>
    <row r="94" spans="1:94" ht="15" customHeight="1" x14ac:dyDescent="0.25">
      <c r="O94" s="1"/>
      <c r="P94" s="1"/>
    </row>
    <row r="95" spans="1:94" x14ac:dyDescent="0.25">
      <c r="O95" s="1"/>
      <c r="P95" s="1"/>
    </row>
  </sheetData>
  <sheetProtection sheet="1" objects="1" scenarios="1"/>
  <protectedRanges>
    <protectedRange sqref="F46:L46" name="Kommenttikenttä"/>
    <protectedRange sqref="I5:J42" name="Laskutyypit"/>
    <protectedRange sqref="F44" name="Vastausvalinta"/>
    <protectedRange sqref="B7:G8 B12:G13 B17:C18 F17:G18 B22:G23 B27:E28 B32:G33" name="Lukurajat"/>
    <protectedRange sqref="N47:AG65" name="Laskujen luvut"/>
  </protectedRanges>
  <mergeCells count="31">
    <mergeCell ref="A75:O75"/>
    <mergeCell ref="A76:O76"/>
    <mergeCell ref="A77:O77"/>
    <mergeCell ref="A78:O78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K4:L4"/>
    <mergeCell ref="A1:M1"/>
    <mergeCell ref="C3:D3"/>
    <mergeCell ref="AL4:AM4"/>
    <mergeCell ref="A74:O74"/>
    <mergeCell ref="B59:L59"/>
    <mergeCell ref="B60:L60"/>
    <mergeCell ref="B61:L61"/>
    <mergeCell ref="B62:L62"/>
    <mergeCell ref="B63:L63"/>
    <mergeCell ref="B64:L64"/>
    <mergeCell ref="B65:L65"/>
    <mergeCell ref="I2:U3"/>
    <mergeCell ref="N45:AG45"/>
    <mergeCell ref="F46:L46"/>
  </mergeCells>
  <conditionalFormatting sqref="F6:G8">
    <cfRule type="expression" dxfId="9" priority="29">
      <formula>$AR$6&lt;1</formula>
    </cfRule>
  </conditionalFormatting>
  <conditionalFormatting sqref="B26:E28 B32:C33">
    <cfRule type="expression" dxfId="8" priority="28">
      <formula>$AR$7&lt;1</formula>
    </cfRule>
  </conditionalFormatting>
  <conditionalFormatting sqref="B21:G23 F16:G18">
    <cfRule type="expression" dxfId="7" priority="27">
      <formula>$AR$8&lt;1</formula>
    </cfRule>
  </conditionalFormatting>
  <conditionalFormatting sqref="B16:C18">
    <cfRule type="expression" dxfId="6" priority="26">
      <formula>$AR$9&lt;1</formula>
    </cfRule>
  </conditionalFormatting>
  <conditionalFormatting sqref="F11:G13">
    <cfRule type="expression" dxfId="5" priority="25">
      <formula>$AR$10&lt;1</formula>
    </cfRule>
  </conditionalFormatting>
  <conditionalFormatting sqref="D11:E13">
    <cfRule type="expression" dxfId="4" priority="24">
      <formula>$AR$11&lt;1</formula>
    </cfRule>
  </conditionalFormatting>
  <conditionalFormatting sqref="B11:C13">
    <cfRule type="expression" dxfId="3" priority="23">
      <formula>$AR$12&lt;1</formula>
    </cfRule>
  </conditionalFormatting>
  <conditionalFormatting sqref="A66:L66 C73:D73 C72:G72 J67:L73 G67:H71 A67:B71 D67:E71">
    <cfRule type="expression" dxfId="2" priority="50">
      <formula>$F$44&lt;0.5</formula>
    </cfRule>
  </conditionalFormatting>
  <conditionalFormatting sqref="D32:E33">
    <cfRule type="expression" dxfId="1" priority="22">
      <formula>$AR$7&lt;1</formula>
    </cfRule>
  </conditionalFormatting>
  <conditionalFormatting sqref="F31:G33">
    <cfRule type="expression" dxfId="0" priority="2">
      <formula>$AR$7&lt;1</formula>
    </cfRule>
  </conditionalFormatting>
  <pageMargins left="0.7" right="0.7" top="0.75" bottom="0.75" header="0.3" footer="0.3"/>
  <pageSetup paperSize="9" scale="97" orientation="portrait" r:id="rId1"/>
  <headerFooter>
    <oddFooter>&amp;L&amp;K00-037Tulostettu &amp;D &amp;T</oddFooter>
  </headerFooter>
  <rowBreaks count="4" manualBreakCount="4">
    <brk id="51" max="11" man="1"/>
    <brk id="56" max="11" man="1"/>
    <brk id="61" max="11" man="1"/>
    <brk id="7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joykop</cp:lastModifiedBy>
  <cp:lastPrinted>2016-08-31T07:20:32Z</cp:lastPrinted>
  <dcterms:created xsi:type="dcterms:W3CDTF">2012-09-16T11:03:05Z</dcterms:created>
  <dcterms:modified xsi:type="dcterms:W3CDTF">2018-12-10T19:05:25Z</dcterms:modified>
</cp:coreProperties>
</file>