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0" windowWidth="7620" windowHeight="5040" activeTab="4"/>
  </bookViews>
  <sheets>
    <sheet name="A Koonti sivu" sheetId="5" r:id="rId1"/>
    <sheet name="B Aikataulu" sheetId="8" r:id="rId2"/>
    <sheet name="C NYK Lähiverkko " sheetId="1" r:id="rId3"/>
    <sheet name="D NYK Tablet hankinta" sheetId="2" r:id="rId4"/>
    <sheet name="E NYK Tablet halli opet perehd" sheetId="3" r:id="rId5"/>
    <sheet name="FNYK laitekanta 20.1.2015" sheetId="4" r:id="rId6"/>
    <sheet name="G Henkilöstö" sheetId="7" r:id="rId7"/>
  </sheets>
  <calcPr calcId="145621"/>
</workbook>
</file>

<file path=xl/calcChain.xml><?xml version="1.0" encoding="utf-8"?>
<calcChain xmlns="http://schemas.openxmlformats.org/spreadsheetml/2006/main">
  <c r="G9" i="7" l="1"/>
  <c r="E13" i="1"/>
  <c r="K34" i="3"/>
  <c r="I31" i="3"/>
  <c r="I30" i="3"/>
  <c r="I24" i="3"/>
  <c r="D13" i="1"/>
  <c r="I34" i="3" l="1"/>
  <c r="C6" i="5" s="1"/>
  <c r="D6" i="3"/>
  <c r="D12" i="3"/>
  <c r="D13" i="3"/>
  <c r="D14" i="3"/>
  <c r="D15" i="3"/>
  <c r="D16" i="3"/>
  <c r="D17" i="3"/>
  <c r="D11" i="3"/>
  <c r="D18" i="3" l="1"/>
  <c r="J18" i="3" s="1"/>
  <c r="B9" i="5"/>
  <c r="B22" i="7"/>
  <c r="G22" i="7"/>
  <c r="G18" i="7"/>
  <c r="G17" i="7"/>
  <c r="G16" i="7"/>
  <c r="B15" i="7"/>
  <c r="B19" i="7" s="1"/>
  <c r="G14" i="7"/>
  <c r="G13" i="7"/>
  <c r="G11" i="7"/>
  <c r="G12" i="7" s="1"/>
  <c r="B10" i="7"/>
  <c r="B12" i="7" s="1"/>
  <c r="G8" i="7"/>
  <c r="G10" i="7" s="1"/>
  <c r="B7" i="7"/>
  <c r="G6" i="7"/>
  <c r="G5" i="7"/>
  <c r="G4" i="7"/>
  <c r="B3" i="7"/>
  <c r="G2" i="7"/>
  <c r="G3" i="7" s="1"/>
  <c r="B7" i="5"/>
  <c r="B4" i="5"/>
  <c r="F9" i="1"/>
  <c r="H9" i="1"/>
  <c r="I6" i="1"/>
  <c r="I7" i="1"/>
  <c r="I8" i="1"/>
  <c r="I5" i="1"/>
  <c r="H6" i="1"/>
  <c r="H7" i="1"/>
  <c r="H8" i="1"/>
  <c r="F6" i="1"/>
  <c r="F7" i="1"/>
  <c r="F8" i="1"/>
  <c r="H5" i="1"/>
  <c r="F5" i="1"/>
  <c r="C31" i="3"/>
  <c r="D25" i="3"/>
  <c r="L25" i="3" s="1"/>
  <c r="F6" i="5" s="1"/>
  <c r="D5" i="3"/>
  <c r="D7" i="3"/>
  <c r="D4" i="3"/>
  <c r="C12" i="2"/>
  <c r="D12" i="2"/>
  <c r="D15" i="2" s="1"/>
  <c r="D14" i="2"/>
  <c r="D13" i="2"/>
  <c r="D6" i="2"/>
  <c r="D7" i="2"/>
  <c r="D5" i="2"/>
  <c r="B8" i="2"/>
  <c r="B7" i="4"/>
  <c r="D8" i="3" l="1"/>
  <c r="J8" i="3" s="1"/>
  <c r="J34" i="3" s="1"/>
  <c r="D6" i="5" s="1"/>
  <c r="B8" i="5"/>
  <c r="D8" i="2"/>
  <c r="D17" i="2" s="1"/>
  <c r="G7" i="7"/>
  <c r="G19" i="7"/>
  <c r="G15" i="7"/>
  <c r="I9" i="1"/>
  <c r="D32" i="3"/>
  <c r="D34" i="3" l="1"/>
  <c r="B10" i="5"/>
  <c r="B6" i="5" s="1"/>
  <c r="H17" i="2"/>
  <c r="E3" i="5" s="1"/>
  <c r="B5" i="5"/>
  <c r="B3" i="5" s="1"/>
  <c r="G23" i="7"/>
  <c r="B11" i="5" l="1"/>
  <c r="B13" i="5" s="1"/>
  <c r="B15" i="5" s="1"/>
</calcChain>
</file>

<file path=xl/comments1.xml><?xml version="1.0" encoding="utf-8"?>
<comments xmlns="http://schemas.openxmlformats.org/spreadsheetml/2006/main">
  <authors>
    <author>Ahonen Ville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Ahonen Ville: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<sst xmlns="http://schemas.openxmlformats.org/spreadsheetml/2006/main" count="204" uniqueCount="162">
  <si>
    <t>Malli</t>
  </si>
  <si>
    <t xml:space="preserve">Hankintavuosi </t>
  </si>
  <si>
    <t>Kpl</t>
  </si>
  <si>
    <t>Soveltuvuus /Kuvaus</t>
  </si>
  <si>
    <t>DTK pöytäkone</t>
  </si>
  <si>
    <t>Acer kannettava Travelmate 5320</t>
  </si>
  <si>
    <t>Nilakan yhtenäiskoulun Oppilaskäytössä olevat tietotekniset laitteet 20.1.2015</t>
  </si>
  <si>
    <t xml:space="preserve">Yht </t>
  </si>
  <si>
    <t>Käyttötarkoitus</t>
  </si>
  <si>
    <t>Opettajille ja koulun käyntiavustajille</t>
  </si>
  <si>
    <t xml:space="preserve">Hinta </t>
  </si>
  <si>
    <t>Yht</t>
  </si>
  <si>
    <t>iPad Air 16 GB</t>
  </si>
  <si>
    <t>Nilakan yhtenäiskoulun 2015 hankittavat tablett laitteet ja lisätarvikeet</t>
  </si>
  <si>
    <t xml:space="preserve">Kahdelle vuosiluokalle henkilökohatiset koneen 5. ja 7. lk </t>
  </si>
  <si>
    <t>Kaksi 16 kpl yhteiskäyttösalkkua</t>
  </si>
  <si>
    <t>Apple TV + liitosjohto</t>
  </si>
  <si>
    <t>Jokaiseen käytössä olevaan optus tilaan Apple TV laite</t>
  </si>
  <si>
    <t>Lataussalkku</t>
  </si>
  <si>
    <t>Mac Book Master</t>
  </si>
  <si>
    <t>Mastekone hallitsemaan lataussalkkuja</t>
  </si>
  <si>
    <t>Nilakan yhtenäiskoulun avoimen lähiverkon kehittäminen 2015</t>
  </si>
  <si>
    <t>Hinta</t>
  </si>
  <si>
    <t>Selitys</t>
  </si>
  <si>
    <t xml:space="preserve">Langattomat tukiasemat </t>
  </si>
  <si>
    <t xml:space="preserve">Laite / Tilanne </t>
  </si>
  <si>
    <t xml:space="preserve"> Tavoite</t>
  </si>
  <si>
    <t>1 kpl yläkoulun rakennuksessa</t>
  </si>
  <si>
    <t>Verkonnopeus</t>
  </si>
  <si>
    <t>Rakennuksissa on 100 M verkko ja kuitu ulos toimii salamma nopeudella</t>
  </si>
  <si>
    <t xml:space="preserve">Ulosmenevä nopeus nostetaan 1 G </t>
  </si>
  <si>
    <t>Kuitumuunin 1 G</t>
  </si>
  <si>
    <t>Kytkin 1g</t>
  </si>
  <si>
    <t>Lisätään 6 tukiasemaa</t>
  </si>
  <si>
    <t>Yht.</t>
  </si>
  <si>
    <t>Tialnne 20.1.2015</t>
  </si>
  <si>
    <t>Kattava langaton avoinverkko molempiin koulurakennuksiin</t>
  </si>
  <si>
    <t>Tablet laitteet ja lisävarusteet yht</t>
  </si>
  <si>
    <t>Kohtalainen käytettävyys , ongelmia viikottain</t>
  </si>
  <si>
    <t>Koneet (23 klp)  tulivat oppilaskoneiksi yli 3 vuotta käytettynä vuonna 2012. Heikko käytettävyys =&gt; poistoon. Useassa koneessa ongelmia viikottain. Useaan koneeseen tullut , vika jota ei kannata korjata( yhteys koneesta näyttöön).</t>
  </si>
  <si>
    <t>Pilvipalvelun perustaminen /esim. Ilona It</t>
  </si>
  <si>
    <t>Pääkäyttäjän koulutus/esim Ilona IT</t>
  </si>
  <si>
    <t>kpl</t>
  </si>
  <si>
    <t xml:space="preserve">Toiminta </t>
  </si>
  <si>
    <t>Kohde</t>
  </si>
  <si>
    <t xml:space="preserve">Tablet laitteet </t>
  </si>
  <si>
    <t>Tablet hallinta</t>
  </si>
  <si>
    <t>Kustannusarvio (€)</t>
  </si>
  <si>
    <t xml:space="preserve">Opettajaresurssin (5vvh)  varaaminen pedagogiseen TVT tukeen  </t>
  </si>
  <si>
    <t xml:space="preserve">6 opettajan koulutus </t>
  </si>
  <si>
    <t>Henkilöstön valmiuksien nostaminen</t>
  </si>
  <si>
    <t xml:space="preserve">Tehtävä </t>
  </si>
  <si>
    <t>Kuukaudet 2015</t>
  </si>
  <si>
    <t xml:space="preserve">Tukiasemat kuntoon </t>
  </si>
  <si>
    <t xml:space="preserve">Avoimen lähiverkon kehittäminen </t>
  </si>
  <si>
    <t>Valokuidun nopeuden nostaminen</t>
  </si>
  <si>
    <t>Kilpailutus</t>
  </si>
  <si>
    <t xml:space="preserve">Laite valinnat </t>
  </si>
  <si>
    <t>Hankinta ja hallinnan luominen</t>
  </si>
  <si>
    <t>Tablet laitteiden + lisävarusteiden hankinta ja käyttöön otto</t>
  </si>
  <si>
    <t xml:space="preserve">Sähköiset palvelut </t>
  </si>
  <si>
    <t>Pilvipalveluihin ja sähköisiin oppimateriaaleihin tutustuminen</t>
  </si>
  <si>
    <t>Hankinta ja käyttöönotto</t>
  </si>
  <si>
    <t>Opetushenkilöstön koulutus</t>
  </si>
  <si>
    <t>Pedanet koulutus</t>
  </si>
  <si>
    <t>Perehdytys iPad</t>
  </si>
  <si>
    <t xml:space="preserve">Tutustuminen laitteisiin ja sähköisiin palveluihin </t>
  </si>
  <si>
    <t>Perus iPad koulutus VESO</t>
  </si>
  <si>
    <t>Tutudtuminen laitteeseen</t>
  </si>
  <si>
    <t>Pedagoginen lähituki</t>
  </si>
  <si>
    <t>Henkilön valinta ja tiimin muodostaminen Nilakan kuntien kanssa</t>
  </si>
  <si>
    <t>Perehtyminen tehtävään, lukujärjestystekniset toimet</t>
  </si>
  <si>
    <t xml:space="preserve">Lähitukea kollegoille omassa koulussa ja kehittämistä, ideoiden vaihtoa sekä koulutuksia tiimin kanssa </t>
  </si>
  <si>
    <t>hinta</t>
  </si>
  <si>
    <t>yht</t>
  </si>
  <si>
    <t>Muu tuki</t>
  </si>
  <si>
    <t>PS Osaava</t>
  </si>
  <si>
    <t xml:space="preserve">Opetushenkilöstön perehdytys laitteen käyttöön ottoon 5-6/15 </t>
  </si>
  <si>
    <t>24 opetushenkilöstön koulutus 2h/hlö (edellisen rivin opet kouluttajana)</t>
  </si>
  <si>
    <t xml:space="preserve">Opetushenkilöstön peruskoulutus 8/2015 </t>
  </si>
  <si>
    <t xml:space="preserve">Haettu tukea Perusopetuksen toimintakulttuurin kehittämiseen </t>
  </si>
  <si>
    <t>Opettajien ylimääräinen VESO 8/15</t>
  </si>
  <si>
    <t xml:space="preserve">Osuus tiimin koulutuksista </t>
  </si>
  <si>
    <t xml:space="preserve">Opetushenkilöstön jatkokoulutus x/2016 </t>
  </si>
  <si>
    <t>Opettajien ylimääräinen VESO x/2016</t>
  </si>
  <si>
    <t>Vuosilisenssi palveluun Oppilaskoneet) /Esim Ilona It</t>
  </si>
  <si>
    <t>Koulutus ja perehdyttäminen</t>
  </si>
  <si>
    <t>Laitteet</t>
  </si>
  <si>
    <t>Hinta/laite</t>
  </si>
  <si>
    <t>Hinta / asennus</t>
  </si>
  <si>
    <t>Hinta yht</t>
  </si>
  <si>
    <t>Lähiverkko /laitteet</t>
  </si>
  <si>
    <t>Lähiverkko /asennus</t>
  </si>
  <si>
    <t>Laite yht</t>
  </si>
  <si>
    <t>Asennus yht</t>
  </si>
  <si>
    <t>Palvelut</t>
  </si>
  <si>
    <t>Laitteet %</t>
  </si>
  <si>
    <t>Nilakan yhtenäiskoulun pedagoginen  TVT osaaminen ja käyttö  OPS 2016 vaatimalle tasolle AIKATAULU</t>
  </si>
  <si>
    <t>Nilakan yhtenäiskoulun pedagoginen  TVT osaaminen ja käyttö  OPS 2016 vaatimalle tasolle KUSTANNUS KOONTI</t>
  </si>
  <si>
    <t>HENKILÖSTÖMENOT</t>
  </si>
  <si>
    <t>vvh</t>
  </si>
  <si>
    <t>h</t>
  </si>
  <si>
    <t>€/vvh</t>
  </si>
  <si>
    <t>€/h</t>
  </si>
  <si>
    <t>kk</t>
  </si>
  <si>
    <t>€</t>
  </si>
  <si>
    <t>Lisätietoja</t>
  </si>
  <si>
    <t>Koordinaattorin tehtävät</t>
  </si>
  <si>
    <t>Koordinointi yhteensä</t>
  </si>
  <si>
    <t>Rehtori</t>
  </si>
  <si>
    <t>Johtotiimi</t>
  </si>
  <si>
    <t>Tekninen johtaja</t>
  </si>
  <si>
    <t>Suunnittelu yhteensä</t>
  </si>
  <si>
    <t>Johtotiimi ja opetushenkilöstö</t>
  </si>
  <si>
    <t>Arviointi yhteensä</t>
  </si>
  <si>
    <t>Tiedotus, viestintä ja markkinointi yhteensä</t>
  </si>
  <si>
    <t>Koordinaattori</t>
  </si>
  <si>
    <t>Neuvonta ja ohjaus yhteensä</t>
  </si>
  <si>
    <t>Toimisto</t>
  </si>
  <si>
    <t>Raportointi ja julkaisut yhteensä</t>
  </si>
  <si>
    <t>Muut tehtävät, mitkä? yhteensä</t>
  </si>
  <si>
    <t>Henkilöstömenot yhteensä</t>
  </si>
  <si>
    <t>Nilakan yhtenäiskoulun Tablett laitteiden hallinta, sähköise materiaalin kustannukset ja opettajien perehdyttäminen</t>
  </si>
  <si>
    <t>Sähköisen oppimateriaalin hankinta</t>
  </si>
  <si>
    <t>e-oppilisenssi</t>
  </si>
  <si>
    <t>PedaNEt vuosimaksu</t>
  </si>
  <si>
    <t>Halinta, sähköinen materiaali ja perehdyttäminen</t>
  </si>
  <si>
    <t>Opinaika lisenssi</t>
  </si>
  <si>
    <t>Henkilöstö</t>
  </si>
  <si>
    <t>Kuukaudet 2016</t>
  </si>
  <si>
    <t xml:space="preserve">Arviointi </t>
  </si>
  <si>
    <t>Osaava hankkeen TVT osaamisen kartoitus</t>
  </si>
  <si>
    <t>Kysely opetushenkilöstölle, oppilaille ja huoltajille</t>
  </si>
  <si>
    <t>Tablet laitteiden DEP sidos</t>
  </si>
  <si>
    <t>Neuvonta ohjaus</t>
  </si>
  <si>
    <t>Laiteet</t>
  </si>
  <si>
    <t>Some-tiedottaminen 0,3 vvh</t>
  </si>
  <si>
    <t>Some-tiedottaminen 0,2 vvh</t>
  </si>
  <si>
    <t>Oppimateriaali</t>
  </si>
  <si>
    <t xml:space="preserve">Pedanet tunnusten luonti </t>
  </si>
  <si>
    <t>Toimisto /kilpailutus ja hankinta</t>
  </si>
  <si>
    <t>Koulutus</t>
  </si>
  <si>
    <t xml:space="preserve">Koulutus </t>
  </si>
  <si>
    <t>Tiimin koulutukset , vertaistuki ja osaamisen jakaminen.</t>
  </si>
  <si>
    <t>Lähiverkko käytössä, toiminnan seuranta =&gt; kehittämistarpeet</t>
  </si>
  <si>
    <t>Käytössä, laadun ja käytettävyyden arviointi, seuraavan lukuvuoden palveluiden kilpailuttaminen</t>
  </si>
  <si>
    <t>TVT Pedagoginen ohjaaminen opetustilanteissa ja tietoiskuina</t>
  </si>
  <si>
    <t xml:space="preserve">Kirjauksia arvioinneista </t>
  </si>
  <si>
    <t>LV suun. tavoitteet ja toimnepiteet</t>
  </si>
  <si>
    <t>LV suun. arviointi ja kehittämistarpeiden kirjaaminen</t>
  </si>
  <si>
    <t>Henkilöstön kehityskeskustelut joiden osana Osaava-hankkeen osaamisen kartoitus</t>
  </si>
  <si>
    <t>Laitteiden käyttöön otto, harjoittelua opetuksessa , Lisälaitteiden kilpailutus</t>
  </si>
  <si>
    <t>Hankinnat</t>
  </si>
  <si>
    <t>Lukujärjestystekniset toimet</t>
  </si>
  <si>
    <t xml:space="preserve">Tiedottaminen </t>
  </si>
  <si>
    <t>Hankkeen kotisivujen luonti, SOME tiedotusstrategia</t>
  </si>
  <si>
    <t>Vanhempainillat 4. ja 6. luokkien vanhemmille</t>
  </si>
  <si>
    <t>Tiedottaminen ja tuloksellisuuden arviointi =&gt; kehittäminen</t>
  </si>
  <si>
    <r>
      <rPr>
        <b/>
        <sz val="16"/>
        <color theme="1"/>
        <rFont val="Calibri"/>
        <family val="2"/>
        <scheme val="minor"/>
      </rPr>
      <t>Liite 1 B</t>
    </r>
    <r>
      <rPr>
        <sz val="11"/>
        <color theme="1"/>
        <rFont val="Calibri"/>
        <family val="2"/>
        <scheme val="minor"/>
      </rPr>
      <t xml:space="preserve"> / OPH hakemus 21.5.2015 TVT-opetuskäyttöön sekä laite- jatietoverkkohankintoihin</t>
    </r>
  </si>
  <si>
    <r>
      <rPr>
        <b/>
        <sz val="16"/>
        <color theme="1"/>
        <rFont val="Calibri"/>
        <family val="2"/>
        <scheme val="minor"/>
      </rPr>
      <t>Liite 1 C</t>
    </r>
    <r>
      <rPr>
        <sz val="11"/>
        <color theme="1"/>
        <rFont val="Calibri"/>
        <family val="2"/>
        <scheme val="minor"/>
      </rPr>
      <t xml:space="preserve"> / OPH hakemus 21.5.2015 TVT-opetuskäyttöön sekä laite- jatietoverkkohankintoihin</t>
    </r>
  </si>
  <si>
    <r>
      <rPr>
        <b/>
        <sz val="16"/>
        <color theme="1"/>
        <rFont val="Calibri"/>
        <family val="2"/>
        <scheme val="minor"/>
      </rPr>
      <t>Liite 1 D</t>
    </r>
    <r>
      <rPr>
        <sz val="11"/>
        <color theme="1"/>
        <rFont val="Calibri"/>
        <family val="2"/>
        <scheme val="minor"/>
      </rPr>
      <t xml:space="preserve"> / OPH hakemus 21.5.2015 TVT-opetuskäyttöön sekä laite- jatietoverkkohankintoihin</t>
    </r>
  </si>
  <si>
    <r>
      <rPr>
        <b/>
        <sz val="16"/>
        <color theme="1"/>
        <rFont val="Calibri"/>
        <family val="2"/>
        <scheme val="minor"/>
      </rPr>
      <t>Liite 1 E</t>
    </r>
    <r>
      <rPr>
        <sz val="11"/>
        <color theme="1"/>
        <rFont val="Calibri"/>
        <family val="2"/>
        <scheme val="minor"/>
      </rPr>
      <t xml:space="preserve"> / OPH hakemus 21.5.2015 TVT-opetuskäyttöön sekä laite- jatietoverkkohankintoihin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</si>
</sst>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8" fillId="0" borderId="2" xfId="0" applyFont="1" applyFill="1" applyBorder="1"/>
    <xf numFmtId="0" fontId="8" fillId="0" borderId="0" xfId="0" applyFont="1" applyFill="1" applyBorder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0" fontId="9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64" fontId="11" fillId="3" borderId="6" xfId="1" applyNumberFormat="1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4" fillId="4" borderId="3" xfId="0" applyFont="1" applyFill="1" applyBorder="1" applyAlignment="1">
      <alignment horizontal="center" vertical="top"/>
    </xf>
    <xf numFmtId="164" fontId="14" fillId="3" borderId="7" xfId="1" applyNumberFormat="1" applyFont="1" applyFill="1" applyBorder="1" applyAlignment="1">
      <alignment vertical="top"/>
    </xf>
    <xf numFmtId="0" fontId="11" fillId="4" borderId="4" xfId="0" applyFont="1" applyFill="1" applyBorder="1" applyAlignment="1">
      <alignment vertical="top"/>
    </xf>
    <xf numFmtId="0" fontId="11" fillId="0" borderId="1" xfId="0" quotePrefix="1" applyFont="1" applyBorder="1" applyAlignment="1">
      <alignment vertical="top"/>
    </xf>
    <xf numFmtId="0" fontId="11" fillId="0" borderId="1" xfId="0" quotePrefix="1" applyFont="1" applyBorder="1" applyAlignment="1">
      <alignment horizontal="center" vertical="top"/>
    </xf>
    <xf numFmtId="164" fontId="11" fillId="3" borderId="8" xfId="1" applyNumberFormat="1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164" fontId="11" fillId="3" borderId="1" xfId="1" applyNumberFormat="1" applyFont="1" applyFill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5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4" fontId="11" fillId="3" borderId="2" xfId="1" applyNumberFormat="1" applyFont="1" applyFill="1" applyBorder="1"/>
    <xf numFmtId="0" fontId="14" fillId="4" borderId="4" xfId="0" applyFont="1" applyFill="1" applyBorder="1" applyAlignment="1">
      <alignment vertical="top"/>
    </xf>
    <xf numFmtId="164" fontId="11" fillId="3" borderId="8" xfId="1" applyNumberFormat="1" applyFont="1" applyFill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164" fontId="11" fillId="3" borderId="6" xfId="1" applyNumberFormat="1" applyFont="1" applyFill="1" applyBorder="1"/>
    <xf numFmtId="164" fontId="11" fillId="3" borderId="1" xfId="1" applyNumberFormat="1" applyFont="1" applyFill="1" applyBorder="1"/>
    <xf numFmtId="0" fontId="10" fillId="5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top"/>
    </xf>
    <xf numFmtId="164" fontId="16" fillId="3" borderId="8" xfId="1" applyNumberFormat="1" applyFont="1" applyFill="1" applyBorder="1" applyAlignment="1">
      <alignment vertical="top"/>
    </xf>
    <xf numFmtId="0" fontId="12" fillId="5" borderId="1" xfId="0" applyFont="1" applyFill="1" applyBorder="1" applyAlignment="1">
      <alignment vertical="top"/>
    </xf>
    <xf numFmtId="0" fontId="7" fillId="0" borderId="3" xfId="0" applyFont="1" applyBorder="1"/>
    <xf numFmtId="0" fontId="0" fillId="0" borderId="3" xfId="0" applyBorder="1" applyAlignment="1">
      <alignment wrapText="1"/>
    </xf>
    <xf numFmtId="0" fontId="7" fillId="0" borderId="1" xfId="0" applyFont="1" applyFill="1" applyBorder="1"/>
    <xf numFmtId="0" fontId="4" fillId="0" borderId="0" xfId="0" applyFont="1" applyFill="1" applyBorder="1"/>
    <xf numFmtId="0" fontId="4" fillId="0" borderId="3" xfId="0" applyFont="1" applyBorder="1"/>
    <xf numFmtId="0" fontId="8" fillId="0" borderId="3" xfId="0" applyFont="1" applyBorder="1"/>
    <xf numFmtId="9" fontId="8" fillId="0" borderId="3" xfId="2" applyFont="1" applyBorder="1"/>
    <xf numFmtId="0" fontId="4" fillId="0" borderId="1" xfId="0" applyFont="1" applyFill="1" applyBorder="1"/>
    <xf numFmtId="0" fontId="11" fillId="0" borderId="3" xfId="0" applyFont="1" applyBorder="1" applyAlignment="1">
      <alignment horizontal="center" vertical="top"/>
    </xf>
    <xf numFmtId="0" fontId="11" fillId="0" borderId="4" xfId="0" applyFont="1" applyFill="1" applyBorder="1" applyAlignment="1">
      <alignment vertical="top"/>
    </xf>
    <xf numFmtId="164" fontId="14" fillId="3" borderId="9" xfId="1" applyNumberFormat="1" applyFont="1" applyFill="1" applyBorder="1" applyAlignment="1">
      <alignment vertical="top"/>
    </xf>
    <xf numFmtId="164" fontId="14" fillId="3" borderId="10" xfId="1" applyNumberFormat="1" applyFont="1" applyFill="1" applyBorder="1" applyAlignment="1">
      <alignment vertical="top"/>
    </xf>
    <xf numFmtId="0" fontId="4" fillId="0" borderId="2" xfId="0" applyFont="1" applyFill="1" applyBorder="1"/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7" sqref="F7"/>
    </sheetView>
  </sheetViews>
  <sheetFormatPr defaultRowHeight="15" x14ac:dyDescent="0.25"/>
  <cols>
    <col min="1" max="1" width="31.5703125" customWidth="1"/>
    <col min="2" max="2" width="20.140625" customWidth="1"/>
    <col min="3" max="3" width="18.28515625" customWidth="1"/>
    <col min="4" max="5" width="12.28515625" customWidth="1"/>
    <col min="7" max="7" width="18" customWidth="1"/>
  </cols>
  <sheetData>
    <row r="1" spans="1:7" ht="50.45" customHeight="1" x14ac:dyDescent="0.35">
      <c r="A1" s="78" t="s">
        <v>98</v>
      </c>
      <c r="B1" s="78"/>
      <c r="C1" s="78"/>
      <c r="D1" s="78"/>
      <c r="E1" s="78"/>
      <c r="F1" s="78"/>
      <c r="G1" s="78"/>
    </row>
    <row r="2" spans="1:7" ht="18.75" x14ac:dyDescent="0.3">
      <c r="A2" s="9" t="s">
        <v>44</v>
      </c>
      <c r="B2" s="68" t="s">
        <v>47</v>
      </c>
      <c r="C2" s="9" t="s">
        <v>134</v>
      </c>
      <c r="D2" s="71" t="s">
        <v>95</v>
      </c>
      <c r="E2" s="71" t="s">
        <v>135</v>
      </c>
      <c r="F2" s="76" t="s">
        <v>142</v>
      </c>
    </row>
    <row r="3" spans="1:7" ht="18" x14ac:dyDescent="0.35">
      <c r="A3" s="8" t="s">
        <v>87</v>
      </c>
      <c r="B3" s="69">
        <f>SUM(B4:B5)</f>
        <v>43929</v>
      </c>
      <c r="C3" s="9"/>
      <c r="D3" s="6"/>
      <c r="E3" s="6">
        <f>'C NYK Lähiverkko '!E13+'D NYK Tablet hankinta'!H17+'E NYK Tablet halli opet perehd'!K34</f>
        <v>43929</v>
      </c>
    </row>
    <row r="4" spans="1:7" ht="18.75" x14ac:dyDescent="0.3">
      <c r="A4" s="31" t="s">
        <v>91</v>
      </c>
      <c r="B4" s="68">
        <f>'C NYK Lähiverkko '!F9</f>
        <v>3900</v>
      </c>
      <c r="C4" s="6"/>
      <c r="D4" s="6"/>
      <c r="E4" s="6"/>
    </row>
    <row r="5" spans="1:7" ht="18" x14ac:dyDescent="0.35">
      <c r="A5" s="31" t="s">
        <v>45</v>
      </c>
      <c r="B5" s="68">
        <f>'D NYK Tablet hankinta'!D17</f>
        <v>40029</v>
      </c>
      <c r="C5" s="6"/>
      <c r="D5" s="6"/>
      <c r="E5" s="6"/>
    </row>
    <row r="6" spans="1:7" ht="18" x14ac:dyDescent="0.35">
      <c r="A6" s="8" t="s">
        <v>95</v>
      </c>
      <c r="B6" s="69">
        <f>SUM(B7:B10)</f>
        <v>9503.7000000000007</v>
      </c>
      <c r="C6" s="6">
        <f>'C NYK Lähiverkko '!C13+'D NYK Tablet hankinta'!F17+'E NYK Tablet halli opet perehd'!I34</f>
        <v>0</v>
      </c>
      <c r="D6" s="6">
        <f>'C NYK Lähiverkko '!D13+'E NYK Tablet halli opet perehd'!J34</f>
        <v>7703.7</v>
      </c>
      <c r="E6" s="6"/>
      <c r="F6">
        <f>'E NYK Tablet halli opet perehd'!L25</f>
        <v>1800</v>
      </c>
    </row>
    <row r="7" spans="1:7" ht="18.75" x14ac:dyDescent="0.3">
      <c r="A7" s="31" t="s">
        <v>92</v>
      </c>
      <c r="B7" s="68">
        <f>'C NYK Lähiverkko '!H9</f>
        <v>1200</v>
      </c>
      <c r="C7" s="6"/>
      <c r="D7" s="6"/>
      <c r="E7" s="6"/>
    </row>
    <row r="8" spans="1:7" ht="18" x14ac:dyDescent="0.35">
      <c r="A8" s="31" t="s">
        <v>46</v>
      </c>
      <c r="B8" s="68">
        <f>'E NYK Tablet halli opet perehd'!D8</f>
        <v>3713.7</v>
      </c>
      <c r="C8" s="6"/>
      <c r="D8" s="6"/>
      <c r="E8" s="6"/>
    </row>
    <row r="9" spans="1:7" ht="18" x14ac:dyDescent="0.35">
      <c r="A9" s="31" t="s">
        <v>138</v>
      </c>
      <c r="B9" s="68">
        <f>'E NYK Tablet halli opet perehd'!D18</f>
        <v>2790</v>
      </c>
      <c r="C9" s="6"/>
      <c r="D9" s="6"/>
      <c r="E9" s="6"/>
    </row>
    <row r="10" spans="1:7" ht="18.75" x14ac:dyDescent="0.3">
      <c r="A10" s="31" t="s">
        <v>86</v>
      </c>
      <c r="B10" s="68">
        <f>'E NYK Tablet halli opet perehd'!D32</f>
        <v>1800</v>
      </c>
      <c r="C10" s="6"/>
      <c r="D10" s="6"/>
      <c r="E10" s="6"/>
    </row>
    <row r="11" spans="1:7" ht="18.75" x14ac:dyDescent="0.3">
      <c r="A11" s="8" t="s">
        <v>128</v>
      </c>
      <c r="B11" s="69">
        <f>'G Henkilöstö'!G23</f>
        <v>4810.3999999999996</v>
      </c>
      <c r="D11" s="6"/>
      <c r="E11" s="6"/>
    </row>
    <row r="12" spans="1:7" ht="18" x14ac:dyDescent="0.35">
      <c r="A12" s="9"/>
      <c r="B12" s="68"/>
      <c r="C12" s="6"/>
      <c r="D12" s="6"/>
      <c r="E12" s="6"/>
    </row>
    <row r="13" spans="1:7" ht="18" x14ac:dyDescent="0.35">
      <c r="A13" s="8" t="s">
        <v>34</v>
      </c>
      <c r="B13" s="69">
        <f>B3+B6+B11</f>
        <v>58243.1</v>
      </c>
      <c r="C13" s="6"/>
      <c r="D13" s="6"/>
      <c r="E13" s="6"/>
    </row>
    <row r="14" spans="1:7" ht="14.45" x14ac:dyDescent="0.3">
      <c r="C14" s="6"/>
      <c r="D14" s="6"/>
      <c r="E14" s="6"/>
    </row>
    <row r="15" spans="1:7" ht="18" x14ac:dyDescent="0.35">
      <c r="A15" s="8" t="s">
        <v>96</v>
      </c>
      <c r="B15" s="70">
        <f>B3/B13</f>
        <v>0.75423526563661625</v>
      </c>
      <c r="C15" s="6"/>
      <c r="D15" s="6"/>
      <c r="E15" s="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opLeftCell="C1" workbookViewId="0">
      <selection activeCell="I1" sqref="I1:T1"/>
    </sheetView>
  </sheetViews>
  <sheetFormatPr defaultRowHeight="15" x14ac:dyDescent="0.25"/>
  <cols>
    <col min="1" max="1" width="30.140625" customWidth="1"/>
    <col min="7" max="7" width="9.5703125" customWidth="1"/>
    <col min="9" max="9" width="10.28515625" customWidth="1"/>
  </cols>
  <sheetData>
    <row r="1" spans="1:20" ht="48" customHeight="1" x14ac:dyDescent="0.35">
      <c r="A1" s="78" t="s">
        <v>97</v>
      </c>
      <c r="B1" s="78"/>
      <c r="C1" s="78"/>
      <c r="D1" s="78"/>
      <c r="E1" s="78"/>
      <c r="F1" s="78"/>
      <c r="G1" s="78"/>
      <c r="I1" s="106" t="s">
        <v>158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.75" x14ac:dyDescent="0.25">
      <c r="A2" s="4"/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 t="s">
        <v>129</v>
      </c>
      <c r="O2" s="100"/>
      <c r="P2" s="100"/>
      <c r="Q2" s="100"/>
      <c r="R2" s="100"/>
      <c r="S2" s="100"/>
      <c r="T2" s="100"/>
    </row>
    <row r="3" spans="1:20" ht="15.75" x14ac:dyDescent="0.25">
      <c r="A3" s="5" t="s">
        <v>51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64">
        <v>12</v>
      </c>
      <c r="N3" s="66">
        <v>1</v>
      </c>
      <c r="O3" s="66">
        <v>2</v>
      </c>
      <c r="P3" s="66">
        <v>3</v>
      </c>
      <c r="Q3" s="66">
        <v>4</v>
      </c>
      <c r="R3" s="66">
        <v>5</v>
      </c>
      <c r="S3" s="5">
        <v>6</v>
      </c>
      <c r="T3" s="5">
        <v>7</v>
      </c>
    </row>
    <row r="4" spans="1:20" ht="27.6" customHeight="1" x14ac:dyDescent="0.25">
      <c r="A4" s="17" t="s">
        <v>54</v>
      </c>
      <c r="B4" s="101" t="s">
        <v>53</v>
      </c>
      <c r="C4" s="101"/>
      <c r="D4" s="101"/>
      <c r="E4" s="101"/>
      <c r="F4" s="101"/>
      <c r="G4" s="101" t="s">
        <v>55</v>
      </c>
      <c r="H4" s="101"/>
      <c r="I4" s="101"/>
      <c r="J4" s="88" t="s">
        <v>144</v>
      </c>
      <c r="K4" s="89"/>
      <c r="L4" s="89"/>
      <c r="M4" s="89"/>
      <c r="N4" s="89"/>
      <c r="O4" s="89"/>
      <c r="P4" s="89"/>
      <c r="Q4" s="89"/>
      <c r="R4" s="90"/>
      <c r="S4" s="6"/>
      <c r="T4" s="6"/>
    </row>
    <row r="5" spans="1:20" ht="46.9" customHeight="1" x14ac:dyDescent="0.25">
      <c r="A5" s="17" t="s">
        <v>59</v>
      </c>
      <c r="B5" s="85" t="s">
        <v>57</v>
      </c>
      <c r="C5" s="86"/>
      <c r="D5" s="87"/>
      <c r="E5" s="85" t="s">
        <v>56</v>
      </c>
      <c r="F5" s="87"/>
      <c r="G5" s="85" t="s">
        <v>58</v>
      </c>
      <c r="H5" s="87"/>
      <c r="I5" s="88" t="s">
        <v>151</v>
      </c>
      <c r="J5" s="89"/>
      <c r="K5" s="89"/>
      <c r="L5" s="89"/>
      <c r="M5" s="89"/>
      <c r="N5" s="89"/>
      <c r="O5" s="89"/>
      <c r="P5" s="89"/>
      <c r="Q5" s="89"/>
      <c r="R5" s="90"/>
      <c r="S5" s="98" t="s">
        <v>152</v>
      </c>
      <c r="T5" s="99"/>
    </row>
    <row r="6" spans="1:20" ht="60.6" customHeight="1" x14ac:dyDescent="0.25">
      <c r="A6" s="17" t="s">
        <v>60</v>
      </c>
      <c r="B6" s="85" t="s">
        <v>61</v>
      </c>
      <c r="C6" s="86"/>
      <c r="D6" s="87"/>
      <c r="E6" s="85" t="s">
        <v>56</v>
      </c>
      <c r="F6" s="87"/>
      <c r="G6" s="85" t="s">
        <v>62</v>
      </c>
      <c r="H6" s="87"/>
      <c r="I6" s="88" t="s">
        <v>145</v>
      </c>
      <c r="J6" s="89"/>
      <c r="K6" s="89"/>
      <c r="L6" s="89"/>
      <c r="M6" s="89"/>
      <c r="N6" s="89"/>
      <c r="O6" s="89"/>
      <c r="P6" s="89"/>
      <c r="Q6" s="89"/>
      <c r="R6" s="90"/>
      <c r="S6" s="94" t="s">
        <v>152</v>
      </c>
      <c r="T6" s="95"/>
    </row>
    <row r="7" spans="1:20" ht="44.45" customHeight="1" x14ac:dyDescent="0.25">
      <c r="A7" s="17" t="s">
        <v>63</v>
      </c>
      <c r="B7" s="85" t="s">
        <v>66</v>
      </c>
      <c r="C7" s="86"/>
      <c r="D7" s="87"/>
      <c r="E7" s="17" t="s">
        <v>64</v>
      </c>
      <c r="F7" s="17" t="s">
        <v>65</v>
      </c>
      <c r="G7" s="85" t="s">
        <v>68</v>
      </c>
      <c r="H7" s="87"/>
      <c r="I7" s="17" t="s">
        <v>67</v>
      </c>
      <c r="J7" s="88" t="s">
        <v>146</v>
      </c>
      <c r="K7" s="89"/>
      <c r="L7" s="89"/>
      <c r="M7" s="89"/>
      <c r="N7" s="89"/>
      <c r="O7" s="89"/>
      <c r="P7" s="89"/>
      <c r="Q7" s="89"/>
      <c r="R7" s="90"/>
      <c r="S7" s="6"/>
      <c r="T7" s="6"/>
    </row>
    <row r="8" spans="1:20" ht="64.900000000000006" customHeight="1" x14ac:dyDescent="0.25">
      <c r="A8" s="91" t="s">
        <v>69</v>
      </c>
      <c r="B8" s="17"/>
      <c r="C8" s="17"/>
      <c r="D8" s="17"/>
      <c r="E8" s="17"/>
      <c r="F8" s="17"/>
      <c r="G8" s="88" t="s">
        <v>71</v>
      </c>
      <c r="H8" s="89"/>
      <c r="I8" s="90"/>
      <c r="J8" s="88" t="s">
        <v>72</v>
      </c>
      <c r="K8" s="89"/>
      <c r="L8" s="89"/>
      <c r="M8" s="89"/>
      <c r="N8" s="89"/>
      <c r="O8" s="89"/>
      <c r="P8" s="89"/>
      <c r="Q8" s="89"/>
      <c r="R8" s="90"/>
      <c r="S8" s="82" t="s">
        <v>153</v>
      </c>
      <c r="T8" s="83"/>
    </row>
    <row r="9" spans="1:20" ht="35.450000000000003" customHeight="1" x14ac:dyDescent="0.25">
      <c r="A9" s="93"/>
      <c r="B9" s="17"/>
      <c r="C9" s="17"/>
      <c r="D9" s="85" t="s">
        <v>70</v>
      </c>
      <c r="E9" s="86"/>
      <c r="F9" s="86"/>
      <c r="G9" s="86"/>
      <c r="H9" s="87"/>
      <c r="I9" s="88" t="s">
        <v>143</v>
      </c>
      <c r="J9" s="89"/>
      <c r="K9" s="89"/>
      <c r="L9" s="89"/>
      <c r="M9" s="89"/>
      <c r="N9" s="89"/>
      <c r="O9" s="89"/>
      <c r="P9" s="89"/>
      <c r="Q9" s="89"/>
      <c r="R9" s="90"/>
      <c r="S9" s="6"/>
      <c r="T9" s="6"/>
    </row>
    <row r="10" spans="1:20" ht="47.45" customHeight="1" x14ac:dyDescent="0.25">
      <c r="A10" s="91" t="s">
        <v>130</v>
      </c>
      <c r="B10" s="17"/>
      <c r="C10" s="17"/>
      <c r="D10" s="85" t="s">
        <v>131</v>
      </c>
      <c r="E10" s="86"/>
      <c r="F10" s="87"/>
      <c r="G10" s="17"/>
      <c r="H10" s="17"/>
      <c r="I10" s="17"/>
      <c r="J10" s="17"/>
      <c r="K10" s="17"/>
      <c r="L10" s="85" t="s">
        <v>132</v>
      </c>
      <c r="M10" s="86"/>
      <c r="N10" s="87"/>
      <c r="O10" s="6"/>
      <c r="P10" s="6"/>
      <c r="Q10" s="94"/>
      <c r="R10" s="95"/>
      <c r="S10" s="6"/>
      <c r="T10" s="6"/>
    </row>
    <row r="11" spans="1:20" ht="44.45" customHeight="1" x14ac:dyDescent="0.25">
      <c r="A11" s="92"/>
      <c r="B11" s="17"/>
      <c r="C11" s="17"/>
      <c r="D11" s="17"/>
      <c r="E11" s="17"/>
      <c r="F11" s="17"/>
      <c r="G11" s="17"/>
      <c r="H11" s="96" t="s">
        <v>148</v>
      </c>
      <c r="I11" s="97"/>
      <c r="J11" s="85" t="s">
        <v>147</v>
      </c>
      <c r="K11" s="86"/>
      <c r="L11" s="86"/>
      <c r="M11" s="86"/>
      <c r="N11" s="86"/>
      <c r="O11" s="86"/>
      <c r="P11" s="87"/>
      <c r="Q11" s="79" t="s">
        <v>149</v>
      </c>
      <c r="R11" s="81"/>
      <c r="S11" s="6"/>
      <c r="T11" s="6"/>
    </row>
    <row r="12" spans="1:20" x14ac:dyDescent="0.25">
      <c r="A12" s="93"/>
      <c r="B12" s="79" t="s">
        <v>150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6"/>
      <c r="T12" s="6"/>
    </row>
    <row r="13" spans="1:20" ht="62.45" customHeight="1" x14ac:dyDescent="0.25">
      <c r="A13" s="77" t="s">
        <v>154</v>
      </c>
      <c r="B13" s="7"/>
      <c r="C13" s="7"/>
      <c r="D13" s="82" t="s">
        <v>156</v>
      </c>
      <c r="E13" s="83"/>
      <c r="F13" s="82" t="s">
        <v>155</v>
      </c>
      <c r="G13" s="84"/>
      <c r="H13" s="83"/>
      <c r="I13" s="82" t="s">
        <v>157</v>
      </c>
      <c r="J13" s="84"/>
      <c r="K13" s="84"/>
      <c r="L13" s="84"/>
      <c r="M13" s="84"/>
      <c r="N13" s="84"/>
      <c r="O13" s="84"/>
      <c r="P13" s="84"/>
      <c r="Q13" s="84"/>
      <c r="R13" s="83"/>
      <c r="S13" s="6"/>
      <c r="T13" s="6"/>
    </row>
    <row r="14" spans="1:2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65"/>
      <c r="N14" s="6"/>
      <c r="O14" s="6"/>
      <c r="P14" s="6"/>
      <c r="Q14" s="6"/>
      <c r="R14" s="6"/>
      <c r="S14" s="6"/>
      <c r="T14" s="6"/>
    </row>
    <row r="15" spans="1:2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65"/>
      <c r="N15" s="6"/>
      <c r="O15" s="6"/>
      <c r="P15" s="6"/>
      <c r="Q15" s="6"/>
      <c r="R15" s="6"/>
      <c r="S15" s="6"/>
      <c r="T15" s="6"/>
    </row>
    <row r="16" spans="1:20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5"/>
      <c r="N16" s="6"/>
      <c r="O16" s="6"/>
      <c r="P16" s="6"/>
      <c r="Q16" s="6"/>
      <c r="R16" s="6"/>
      <c r="S16" s="6"/>
      <c r="T16" s="6"/>
    </row>
    <row r="17" spans="1:13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37">
    <mergeCell ref="A1:G1"/>
    <mergeCell ref="B2:M2"/>
    <mergeCell ref="N2:T2"/>
    <mergeCell ref="B4:F4"/>
    <mergeCell ref="G4:I4"/>
    <mergeCell ref="J4:R4"/>
    <mergeCell ref="I1:T1"/>
    <mergeCell ref="B6:D6"/>
    <mergeCell ref="E6:F6"/>
    <mergeCell ref="G6:H6"/>
    <mergeCell ref="I6:R6"/>
    <mergeCell ref="S6:T6"/>
    <mergeCell ref="B5:D5"/>
    <mergeCell ref="E5:F5"/>
    <mergeCell ref="G5:H5"/>
    <mergeCell ref="I5:R5"/>
    <mergeCell ref="S5:T5"/>
    <mergeCell ref="B7:D7"/>
    <mergeCell ref="G7:H7"/>
    <mergeCell ref="J7:R7"/>
    <mergeCell ref="A8:A9"/>
    <mergeCell ref="G8:I8"/>
    <mergeCell ref="J8:R8"/>
    <mergeCell ref="A10:A12"/>
    <mergeCell ref="D10:F10"/>
    <mergeCell ref="L10:N10"/>
    <mergeCell ref="Q10:R10"/>
    <mergeCell ref="H11:I11"/>
    <mergeCell ref="J11:P11"/>
    <mergeCell ref="Q11:R11"/>
    <mergeCell ref="B12:R12"/>
    <mergeCell ref="D13:E13"/>
    <mergeCell ref="F13:H13"/>
    <mergeCell ref="I13:R13"/>
    <mergeCell ref="S8:T8"/>
    <mergeCell ref="D9:H9"/>
    <mergeCell ref="I9:R9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B11" sqref="B11"/>
    </sheetView>
  </sheetViews>
  <sheetFormatPr defaultRowHeight="15" x14ac:dyDescent="0.25"/>
  <cols>
    <col min="1" max="1" width="24.5703125" customWidth="1"/>
    <col min="2" max="2" width="18.85546875" customWidth="1"/>
    <col min="3" max="3" width="19.28515625" customWidth="1"/>
    <col min="4" max="4" width="10.28515625" customWidth="1"/>
    <col min="5" max="6" width="7.28515625" customWidth="1"/>
    <col min="10" max="10" width="4.28515625" bestFit="1" customWidth="1"/>
    <col min="11" max="11" width="22.28515625" style="114" bestFit="1" customWidth="1"/>
  </cols>
  <sheetData>
    <row r="1" spans="1:16" ht="21" x14ac:dyDescent="0.35">
      <c r="B1" s="109" t="s">
        <v>159</v>
      </c>
      <c r="C1" s="109"/>
      <c r="D1" s="109"/>
      <c r="E1" s="109"/>
      <c r="F1" s="109"/>
      <c r="G1" s="109"/>
      <c r="H1" s="109"/>
      <c r="I1" s="109"/>
      <c r="J1" s="109"/>
      <c r="K1" s="110"/>
      <c r="L1" s="108"/>
      <c r="M1" s="108"/>
      <c r="N1" s="108"/>
      <c r="O1" s="108"/>
      <c r="P1" s="108"/>
    </row>
    <row r="2" spans="1:16" ht="23.25" x14ac:dyDescent="0.35">
      <c r="A2" s="102" t="s">
        <v>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  <c r="M2" s="1"/>
      <c r="N2" s="1"/>
      <c r="O2" s="1"/>
    </row>
    <row r="4" spans="1:16" ht="31.5" x14ac:dyDescent="0.25">
      <c r="A4" s="19" t="s">
        <v>25</v>
      </c>
      <c r="B4" s="20" t="s">
        <v>35</v>
      </c>
      <c r="C4" s="19" t="s">
        <v>26</v>
      </c>
      <c r="D4" s="19" t="s">
        <v>2</v>
      </c>
      <c r="E4" s="19" t="s">
        <v>88</v>
      </c>
      <c r="F4" s="19" t="s">
        <v>93</v>
      </c>
      <c r="G4" s="19" t="s">
        <v>89</v>
      </c>
      <c r="H4" s="19" t="s">
        <v>94</v>
      </c>
      <c r="I4" s="19" t="s">
        <v>90</v>
      </c>
      <c r="J4" s="19" t="s">
        <v>11</v>
      </c>
      <c r="K4" s="111" t="s">
        <v>23</v>
      </c>
      <c r="L4" s="16"/>
      <c r="M4" s="2"/>
    </row>
    <row r="5" spans="1:16" ht="65.25" customHeight="1" x14ac:dyDescent="0.25">
      <c r="A5" s="17" t="s">
        <v>24</v>
      </c>
      <c r="B5" s="112" t="s">
        <v>27</v>
      </c>
      <c r="C5" s="112" t="s">
        <v>36</v>
      </c>
      <c r="D5" s="17">
        <v>6</v>
      </c>
      <c r="E5" s="17">
        <v>250</v>
      </c>
      <c r="F5" s="17">
        <f>D5*E5</f>
        <v>1500</v>
      </c>
      <c r="G5" s="17">
        <v>100</v>
      </c>
      <c r="H5" s="17">
        <f>D5*G5</f>
        <v>600</v>
      </c>
      <c r="I5" s="17">
        <f>F5+H5</f>
        <v>2100</v>
      </c>
      <c r="J5" s="17"/>
      <c r="K5" s="112" t="s">
        <v>33</v>
      </c>
      <c r="L5" s="16"/>
      <c r="M5" s="2"/>
    </row>
    <row r="6" spans="1:16" ht="86.25" customHeight="1" x14ac:dyDescent="0.25">
      <c r="A6" s="17" t="s">
        <v>28</v>
      </c>
      <c r="B6" s="112" t="s">
        <v>29</v>
      </c>
      <c r="C6" s="112" t="s">
        <v>30</v>
      </c>
      <c r="D6" s="17"/>
      <c r="E6" s="17"/>
      <c r="F6" s="17">
        <f t="shared" ref="F6:F8" si="0">D6*E6</f>
        <v>0</v>
      </c>
      <c r="G6" s="17"/>
      <c r="H6" s="17">
        <f t="shared" ref="H6:H8" si="1">D6*G6</f>
        <v>0</v>
      </c>
      <c r="I6" s="17">
        <f t="shared" ref="I6:I8" si="2">F6+H6</f>
        <v>0</v>
      </c>
      <c r="J6" s="17"/>
      <c r="K6" s="112"/>
      <c r="L6" s="16"/>
      <c r="M6" s="2"/>
    </row>
    <row r="7" spans="1:16" ht="15.75" x14ac:dyDescent="0.25">
      <c r="A7" s="18" t="s">
        <v>32</v>
      </c>
      <c r="B7" s="17"/>
      <c r="C7" s="17"/>
      <c r="D7" s="17">
        <v>2</v>
      </c>
      <c r="E7" s="17">
        <v>800</v>
      </c>
      <c r="F7" s="17">
        <f t="shared" si="0"/>
        <v>1600</v>
      </c>
      <c r="G7" s="17">
        <v>200</v>
      </c>
      <c r="H7" s="17">
        <f t="shared" si="1"/>
        <v>400</v>
      </c>
      <c r="I7" s="17">
        <f t="shared" si="2"/>
        <v>2000</v>
      </c>
      <c r="J7" s="17"/>
      <c r="K7" s="112"/>
      <c r="L7" s="16"/>
      <c r="M7" s="2"/>
    </row>
    <row r="8" spans="1:16" ht="15.75" x14ac:dyDescent="0.25">
      <c r="A8" s="18" t="s">
        <v>31</v>
      </c>
      <c r="B8" s="17"/>
      <c r="C8" s="17"/>
      <c r="D8" s="17">
        <v>4</v>
      </c>
      <c r="E8" s="17">
        <v>200</v>
      </c>
      <c r="F8" s="17">
        <f t="shared" si="0"/>
        <v>800</v>
      </c>
      <c r="G8" s="17">
        <v>50</v>
      </c>
      <c r="H8" s="17">
        <f t="shared" si="1"/>
        <v>200</v>
      </c>
      <c r="I8" s="17">
        <f t="shared" si="2"/>
        <v>1000</v>
      </c>
      <c r="J8" s="17"/>
      <c r="K8" s="112"/>
      <c r="L8" s="16"/>
      <c r="M8" s="2"/>
    </row>
    <row r="9" spans="1:16" ht="15.75" x14ac:dyDescent="0.25">
      <c r="A9" s="19" t="s">
        <v>34</v>
      </c>
      <c r="B9" s="19"/>
      <c r="C9" s="19"/>
      <c r="D9" s="19"/>
      <c r="E9" s="19"/>
      <c r="F9" s="19">
        <f t="shared" ref="F9" si="3">SUM(F5:F8)</f>
        <v>3900</v>
      </c>
      <c r="G9" s="19"/>
      <c r="H9" s="19">
        <f t="shared" ref="H9" si="4">SUM(H5:H8)</f>
        <v>1200</v>
      </c>
      <c r="I9" s="19">
        <f t="shared" ref="I9" si="5">SUM(I5:I8)</f>
        <v>5100</v>
      </c>
      <c r="J9" s="19"/>
      <c r="K9" s="113"/>
      <c r="L9" s="16"/>
      <c r="M9" s="2"/>
    </row>
    <row r="10" spans="1:16" ht="15.7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13"/>
      <c r="L10" s="16"/>
      <c r="M10" s="2"/>
    </row>
    <row r="11" spans="1:16" ht="15.7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13"/>
      <c r="L11" s="16"/>
      <c r="M11" s="2"/>
    </row>
    <row r="12" spans="1:16" ht="18.75" x14ac:dyDescent="0.3">
      <c r="A12" s="16"/>
      <c r="B12" s="16"/>
      <c r="C12" s="9" t="s">
        <v>134</v>
      </c>
      <c r="D12" s="71" t="s">
        <v>95</v>
      </c>
      <c r="E12" s="71" t="s">
        <v>87</v>
      </c>
      <c r="F12" s="16"/>
      <c r="G12" s="16"/>
      <c r="H12" s="16"/>
      <c r="I12" s="16"/>
      <c r="J12" s="16"/>
      <c r="K12" s="113"/>
      <c r="L12" s="16"/>
      <c r="M12" s="2"/>
    </row>
    <row r="13" spans="1:16" ht="18.75" x14ac:dyDescent="0.3">
      <c r="A13" s="16"/>
      <c r="B13" s="16"/>
      <c r="C13" s="9"/>
      <c r="D13" s="6">
        <f>H9</f>
        <v>1200</v>
      </c>
      <c r="E13" s="6">
        <f>F9</f>
        <v>3900</v>
      </c>
      <c r="F13" s="16"/>
      <c r="G13" s="16"/>
      <c r="H13" s="16"/>
      <c r="I13" s="16"/>
      <c r="J13" s="16"/>
      <c r="K13" s="113"/>
      <c r="L13" s="16"/>
      <c r="M13" s="2"/>
    </row>
    <row r="14" spans="1:16" ht="15.75" x14ac:dyDescent="0.25">
      <c r="A14" s="16"/>
      <c r="B14" s="16"/>
      <c r="C14" s="6"/>
      <c r="D14" s="6"/>
      <c r="E14" s="6"/>
      <c r="F14" s="16"/>
      <c r="G14" s="16"/>
      <c r="H14" s="16"/>
      <c r="I14" s="16"/>
      <c r="J14" s="16"/>
      <c r="K14" s="113"/>
      <c r="L14" s="16"/>
      <c r="M14" s="2"/>
    </row>
    <row r="15" spans="1:16" ht="15.75" x14ac:dyDescent="0.25">
      <c r="A15" s="3"/>
      <c r="B15" s="3"/>
      <c r="C15" s="6"/>
      <c r="D15" s="6"/>
      <c r="E15" s="6"/>
      <c r="F15" s="3"/>
      <c r="G15" s="3"/>
      <c r="H15" s="3"/>
      <c r="I15" s="3"/>
      <c r="J15" s="3"/>
      <c r="K15" s="113"/>
      <c r="L15" s="3"/>
    </row>
    <row r="16" spans="1:16" x14ac:dyDescent="0.25">
      <c r="C16" s="6"/>
      <c r="D16" s="6"/>
      <c r="E16" s="6"/>
    </row>
    <row r="17" spans="3:5" x14ac:dyDescent="0.25">
      <c r="C17" s="6"/>
      <c r="D17" s="6"/>
      <c r="E17" s="6"/>
    </row>
    <row r="18" spans="3:5" x14ac:dyDescent="0.25">
      <c r="C18" s="6"/>
      <c r="D18" s="6"/>
      <c r="E18" s="6"/>
    </row>
    <row r="19" spans="3:5" x14ac:dyDescent="0.25">
      <c r="C19" s="6"/>
      <c r="D19" s="6"/>
      <c r="E19" s="6"/>
    </row>
    <row r="20" spans="3:5" x14ac:dyDescent="0.25">
      <c r="C20" s="6"/>
      <c r="D20" s="6"/>
      <c r="E20" s="6"/>
    </row>
    <row r="21" spans="3:5" x14ac:dyDescent="0.25">
      <c r="C21" s="6"/>
      <c r="D21" s="6"/>
      <c r="E21" s="6"/>
    </row>
    <row r="22" spans="3:5" x14ac:dyDescent="0.25">
      <c r="C22" s="6"/>
      <c r="D22" s="6"/>
      <c r="E22" s="6"/>
    </row>
  </sheetData>
  <mergeCells count="2">
    <mergeCell ref="A2:K2"/>
    <mergeCell ref="B1:J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L16" sqref="L16"/>
    </sheetView>
  </sheetViews>
  <sheetFormatPr defaultRowHeight="15" x14ac:dyDescent="0.25"/>
  <cols>
    <col min="1" max="1" width="21.42578125" customWidth="1"/>
    <col min="4" max="4" width="13.28515625" customWidth="1"/>
    <col min="5" max="5" width="39.7109375" customWidth="1"/>
  </cols>
  <sheetData>
    <row r="1" spans="1:8" ht="21" x14ac:dyDescent="0.35">
      <c r="B1" s="107" t="s">
        <v>160</v>
      </c>
      <c r="C1" s="107"/>
      <c r="D1" s="107"/>
      <c r="E1" s="107"/>
      <c r="F1" s="107"/>
      <c r="G1" s="107"/>
      <c r="H1" s="107"/>
    </row>
    <row r="2" spans="1:8" ht="23.25" x14ac:dyDescent="0.25">
      <c r="A2" s="103" t="s">
        <v>13</v>
      </c>
      <c r="B2" s="103"/>
      <c r="C2" s="103"/>
      <c r="D2" s="103"/>
      <c r="E2" s="103"/>
      <c r="F2" s="103"/>
      <c r="G2" s="103"/>
      <c r="H2" s="11"/>
    </row>
    <row r="4" spans="1:8" ht="18.75" x14ac:dyDescent="0.3">
      <c r="A4" s="8" t="s">
        <v>0</v>
      </c>
      <c r="B4" s="8" t="s">
        <v>2</v>
      </c>
      <c r="C4" s="8" t="s">
        <v>10</v>
      </c>
      <c r="D4" s="12" t="s">
        <v>11</v>
      </c>
      <c r="E4" s="8" t="s">
        <v>8</v>
      </c>
    </row>
    <row r="5" spans="1:8" ht="37.5" x14ac:dyDescent="0.3">
      <c r="A5" s="9" t="s">
        <v>12</v>
      </c>
      <c r="B5" s="9">
        <v>31</v>
      </c>
      <c r="C5" s="9">
        <v>318</v>
      </c>
      <c r="D5" s="9">
        <f>B5*C5</f>
        <v>9858</v>
      </c>
      <c r="E5" s="10" t="s">
        <v>9</v>
      </c>
    </row>
    <row r="6" spans="1:8" ht="37.5" x14ac:dyDescent="0.3">
      <c r="A6" s="9" t="s">
        <v>12</v>
      </c>
      <c r="B6" s="9">
        <v>40</v>
      </c>
      <c r="C6" s="9">
        <v>318</v>
      </c>
      <c r="D6" s="9">
        <f t="shared" ref="D6:D7" si="0">B6*C6</f>
        <v>12720</v>
      </c>
      <c r="E6" s="10" t="s">
        <v>14</v>
      </c>
    </row>
    <row r="7" spans="1:8" ht="18.75" x14ac:dyDescent="0.3">
      <c r="A7" s="9" t="s">
        <v>12</v>
      </c>
      <c r="B7" s="9">
        <v>32</v>
      </c>
      <c r="C7" s="9">
        <v>318</v>
      </c>
      <c r="D7" s="9">
        <f t="shared" si="0"/>
        <v>10176</v>
      </c>
      <c r="E7" s="10" t="s">
        <v>15</v>
      </c>
    </row>
    <row r="8" spans="1:8" ht="18" x14ac:dyDescent="0.35">
      <c r="A8" s="13" t="s">
        <v>11</v>
      </c>
      <c r="B8" s="14">
        <f>SUM(B5:B7)</f>
        <v>103</v>
      </c>
      <c r="C8" s="14"/>
      <c r="D8" s="14">
        <f t="shared" ref="D8" si="1">SUM(D5:D7)</f>
        <v>32754</v>
      </c>
    </row>
    <row r="11" spans="1:8" ht="18.75" x14ac:dyDescent="0.3">
      <c r="A11" s="8" t="s">
        <v>0</v>
      </c>
      <c r="B11" s="8" t="s">
        <v>2</v>
      </c>
      <c r="C11" s="8" t="s">
        <v>10</v>
      </c>
      <c r="D11" s="12" t="s">
        <v>11</v>
      </c>
      <c r="E11" s="8" t="s">
        <v>8</v>
      </c>
    </row>
    <row r="12" spans="1:8" ht="37.5" x14ac:dyDescent="0.3">
      <c r="A12" s="9" t="s">
        <v>16</v>
      </c>
      <c r="B12" s="9">
        <v>25</v>
      </c>
      <c r="C12" s="9">
        <f>72+51</f>
        <v>123</v>
      </c>
      <c r="D12" s="9">
        <f>B12*C12</f>
        <v>3075</v>
      </c>
      <c r="E12" s="10" t="s">
        <v>17</v>
      </c>
    </row>
    <row r="13" spans="1:8" ht="37.5" x14ac:dyDescent="0.3">
      <c r="A13" s="9" t="s">
        <v>18</v>
      </c>
      <c r="B13" s="9">
        <v>2</v>
      </c>
      <c r="C13" s="9">
        <v>1600</v>
      </c>
      <c r="D13" s="9">
        <f t="shared" ref="D13:D14" si="2">B13*C13</f>
        <v>3200</v>
      </c>
      <c r="E13" s="10" t="s">
        <v>14</v>
      </c>
    </row>
    <row r="14" spans="1:8" ht="36" x14ac:dyDescent="0.35">
      <c r="A14" s="9" t="s">
        <v>19</v>
      </c>
      <c r="B14" s="9">
        <v>1</v>
      </c>
      <c r="C14" s="9">
        <v>1000</v>
      </c>
      <c r="D14" s="9">
        <f t="shared" si="2"/>
        <v>1000</v>
      </c>
      <c r="E14" s="10" t="s">
        <v>20</v>
      </c>
    </row>
    <row r="15" spans="1:8" ht="18" x14ac:dyDescent="0.35">
      <c r="A15" s="13" t="s">
        <v>11</v>
      </c>
      <c r="B15" s="15"/>
      <c r="C15" s="15"/>
      <c r="D15" s="14">
        <f>SUM(D12:D14)</f>
        <v>7275</v>
      </c>
    </row>
    <row r="16" spans="1:8" ht="18" x14ac:dyDescent="0.35">
      <c r="F16" s="9" t="s">
        <v>134</v>
      </c>
      <c r="G16" s="71" t="s">
        <v>95</v>
      </c>
      <c r="H16" s="71" t="s">
        <v>135</v>
      </c>
    </row>
    <row r="17" spans="1:8" ht="43.15" customHeight="1" x14ac:dyDescent="0.35">
      <c r="A17" s="104" t="s">
        <v>37</v>
      </c>
      <c r="B17" s="104"/>
      <c r="C17" s="104"/>
      <c r="D17" s="21">
        <f>D8+D15</f>
        <v>40029</v>
      </c>
      <c r="F17" s="9"/>
      <c r="G17" s="6"/>
      <c r="H17" s="6">
        <f>D17</f>
        <v>40029</v>
      </c>
    </row>
    <row r="18" spans="1:8" x14ac:dyDescent="0.25">
      <c r="F18" s="6"/>
      <c r="G18" s="6"/>
      <c r="H18" s="6"/>
    </row>
    <row r="19" spans="1:8" x14ac:dyDescent="0.25">
      <c r="F19" s="6"/>
      <c r="G19" s="6"/>
      <c r="H19" s="6"/>
    </row>
  </sheetData>
  <mergeCells count="3">
    <mergeCell ref="A2:G2"/>
    <mergeCell ref="A17:C17"/>
    <mergeCell ref="B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9" workbookViewId="0">
      <selection activeCell="N5" sqref="N5"/>
    </sheetView>
  </sheetViews>
  <sheetFormatPr defaultRowHeight="15" x14ac:dyDescent="0.25"/>
  <cols>
    <col min="1" max="1" width="43.7109375" customWidth="1"/>
    <col min="2" max="2" width="5.140625" bestFit="1" customWidth="1"/>
    <col min="3" max="3" width="7.85546875" bestFit="1" customWidth="1"/>
    <col min="4" max="4" width="9.85546875" bestFit="1" customWidth="1"/>
    <col min="5" max="5" width="24.85546875" customWidth="1"/>
    <col min="6" max="8" width="8.85546875" hidden="1" customWidth="1"/>
    <col min="9" max="9" width="10.5703125" customWidth="1"/>
    <col min="10" max="10" width="10" bestFit="1" customWidth="1"/>
    <col min="11" max="11" width="8.5703125" bestFit="1" customWidth="1"/>
  </cols>
  <sheetData>
    <row r="1" spans="1:12" ht="21" x14ac:dyDescent="0.35">
      <c r="B1" s="107" t="s">
        <v>161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48" customHeight="1" x14ac:dyDescent="0.35">
      <c r="A2" s="105" t="s">
        <v>122</v>
      </c>
      <c r="B2" s="105"/>
      <c r="C2" s="105"/>
      <c r="D2" s="105"/>
      <c r="E2" s="105"/>
      <c r="F2" s="105"/>
      <c r="G2" s="105"/>
      <c r="H2" s="105"/>
    </row>
    <row r="3" spans="1:12" ht="21" x14ac:dyDescent="0.35">
      <c r="A3" s="23" t="s">
        <v>43</v>
      </c>
      <c r="B3" s="23" t="s">
        <v>42</v>
      </c>
      <c r="C3" s="23" t="s">
        <v>22</v>
      </c>
      <c r="D3" s="23" t="s">
        <v>11</v>
      </c>
      <c r="I3" s="9" t="s">
        <v>134</v>
      </c>
      <c r="J3" s="71" t="s">
        <v>95</v>
      </c>
      <c r="K3" s="71" t="s">
        <v>135</v>
      </c>
      <c r="L3" s="67" t="s">
        <v>141</v>
      </c>
    </row>
    <row r="4" spans="1:12" ht="42" x14ac:dyDescent="0.35">
      <c r="A4" s="24" t="s">
        <v>40</v>
      </c>
      <c r="B4" s="24">
        <v>1</v>
      </c>
      <c r="C4" s="24">
        <v>850</v>
      </c>
      <c r="D4" s="24">
        <f>B4*C4</f>
        <v>850</v>
      </c>
      <c r="E4" s="2"/>
      <c r="F4" s="2"/>
      <c r="I4" s="6"/>
      <c r="J4" s="6"/>
      <c r="K4" s="6"/>
    </row>
    <row r="5" spans="1:12" ht="41.45" customHeight="1" x14ac:dyDescent="0.35">
      <c r="A5" s="24" t="s">
        <v>41</v>
      </c>
      <c r="B5" s="24">
        <v>1</v>
      </c>
      <c r="C5" s="24">
        <v>850</v>
      </c>
      <c r="D5" s="24">
        <f t="shared" ref="D5:D7" si="0">B5*C5</f>
        <v>850</v>
      </c>
      <c r="E5" s="2"/>
      <c r="F5" s="2"/>
      <c r="I5" s="6"/>
      <c r="J5" s="6"/>
      <c r="K5" s="6"/>
    </row>
    <row r="6" spans="1:12" ht="41.45" customHeight="1" x14ac:dyDescent="0.35">
      <c r="A6" s="24" t="s">
        <v>133</v>
      </c>
      <c r="B6" s="24">
        <v>1.5</v>
      </c>
      <c r="C6" s="24">
        <v>850</v>
      </c>
      <c r="D6" s="24">
        <f t="shared" si="0"/>
        <v>1275</v>
      </c>
      <c r="E6" s="2"/>
      <c r="F6" s="2"/>
      <c r="I6" s="6"/>
      <c r="J6" s="6"/>
      <c r="K6" s="6"/>
    </row>
    <row r="7" spans="1:12" ht="42" x14ac:dyDescent="0.35">
      <c r="A7" s="24" t="s">
        <v>85</v>
      </c>
      <c r="B7" s="24">
        <v>83</v>
      </c>
      <c r="C7" s="24">
        <v>8.9</v>
      </c>
      <c r="D7" s="24">
        <f t="shared" si="0"/>
        <v>738.7</v>
      </c>
      <c r="E7" s="2"/>
      <c r="F7" s="2"/>
      <c r="I7" s="6"/>
      <c r="J7" s="6"/>
      <c r="K7" s="6"/>
    </row>
    <row r="8" spans="1:12" ht="18.75" x14ac:dyDescent="0.3">
      <c r="A8" s="25" t="s">
        <v>7</v>
      </c>
      <c r="B8" s="25"/>
      <c r="C8" s="25"/>
      <c r="D8" s="25">
        <f>SUM(D4:D7)</f>
        <v>3713.7</v>
      </c>
      <c r="E8" s="2"/>
      <c r="F8" s="2"/>
      <c r="I8" s="6"/>
      <c r="J8" s="6">
        <f>D8</f>
        <v>3713.7</v>
      </c>
      <c r="K8" s="6"/>
    </row>
    <row r="9" spans="1:12" ht="18.75" x14ac:dyDescent="0.3">
      <c r="A9" s="25"/>
      <c r="B9" s="25"/>
      <c r="C9" s="25"/>
      <c r="D9" s="25"/>
      <c r="E9" s="2"/>
      <c r="F9" s="2"/>
      <c r="I9" s="6"/>
      <c r="J9" s="6"/>
      <c r="K9" s="6"/>
    </row>
    <row r="10" spans="1:12" ht="18.75" x14ac:dyDescent="0.3">
      <c r="A10" s="25" t="s">
        <v>123</v>
      </c>
      <c r="B10" s="25"/>
      <c r="C10" s="25"/>
      <c r="D10" s="25"/>
      <c r="E10" s="2"/>
      <c r="F10" s="2"/>
      <c r="I10" s="9"/>
      <c r="J10" s="71"/>
      <c r="K10" s="71"/>
    </row>
    <row r="11" spans="1:12" ht="18.75" x14ac:dyDescent="0.3">
      <c r="A11" s="10" t="s">
        <v>124</v>
      </c>
      <c r="B11" s="27">
        <v>1</v>
      </c>
      <c r="C11" s="27">
        <v>1000</v>
      </c>
      <c r="D11" s="27">
        <f>B11*C11</f>
        <v>1000</v>
      </c>
      <c r="E11" s="2"/>
      <c r="F11" s="2"/>
      <c r="I11" s="9"/>
      <c r="J11" s="6"/>
      <c r="K11" s="6"/>
    </row>
    <row r="12" spans="1:12" ht="18.75" x14ac:dyDescent="0.3">
      <c r="A12" s="10" t="s">
        <v>125</v>
      </c>
      <c r="B12" s="27">
        <v>1</v>
      </c>
      <c r="C12" s="27">
        <v>550</v>
      </c>
      <c r="D12" s="27">
        <f t="shared" ref="D12:D17" si="1">B12*C12</f>
        <v>550</v>
      </c>
      <c r="E12" s="2"/>
      <c r="F12" s="2"/>
      <c r="I12" s="6"/>
      <c r="J12" s="6"/>
      <c r="K12" s="6"/>
    </row>
    <row r="13" spans="1:12" ht="18.75" x14ac:dyDescent="0.3">
      <c r="A13" s="10" t="s">
        <v>139</v>
      </c>
      <c r="B13" s="27">
        <v>8</v>
      </c>
      <c r="C13" s="27">
        <v>30</v>
      </c>
      <c r="D13" s="27">
        <f t="shared" si="1"/>
        <v>240</v>
      </c>
      <c r="E13" s="2"/>
      <c r="F13" s="2"/>
      <c r="I13" s="6"/>
      <c r="J13" s="6"/>
      <c r="K13" s="6"/>
    </row>
    <row r="14" spans="1:12" ht="18.75" x14ac:dyDescent="0.3">
      <c r="A14" s="27" t="s">
        <v>127</v>
      </c>
      <c r="B14" s="27">
        <v>4</v>
      </c>
      <c r="C14" s="27">
        <v>250</v>
      </c>
      <c r="D14" s="27">
        <f t="shared" si="1"/>
        <v>1000</v>
      </c>
      <c r="E14" s="2"/>
      <c r="F14" s="2"/>
      <c r="I14" s="6"/>
      <c r="J14" s="6"/>
      <c r="K14" s="6"/>
    </row>
    <row r="15" spans="1:12" ht="18.75" x14ac:dyDescent="0.3">
      <c r="A15" s="27"/>
      <c r="B15" s="27"/>
      <c r="C15" s="27"/>
      <c r="D15" s="27">
        <f t="shared" si="1"/>
        <v>0</v>
      </c>
      <c r="E15" s="2"/>
      <c r="F15" s="2"/>
      <c r="I15" s="6"/>
      <c r="J15" s="6"/>
      <c r="K15" s="6"/>
    </row>
    <row r="16" spans="1:12" ht="18.75" x14ac:dyDescent="0.3">
      <c r="A16" s="27"/>
      <c r="B16" s="27"/>
      <c r="C16" s="27"/>
      <c r="D16" s="27">
        <f t="shared" si="1"/>
        <v>0</v>
      </c>
      <c r="E16" s="2"/>
      <c r="F16" s="2"/>
      <c r="I16" s="6"/>
      <c r="J16" s="6"/>
      <c r="K16" s="6"/>
    </row>
    <row r="17" spans="1:12" ht="18.75" x14ac:dyDescent="0.3">
      <c r="A17" s="27"/>
      <c r="B17" s="27"/>
      <c r="C17" s="27"/>
      <c r="D17" s="27">
        <f t="shared" si="1"/>
        <v>0</v>
      </c>
      <c r="E17" s="2"/>
      <c r="F17" s="2"/>
      <c r="I17" s="6"/>
      <c r="J17" s="6"/>
      <c r="K17" s="6"/>
    </row>
    <row r="18" spans="1:12" ht="18.75" x14ac:dyDescent="0.3">
      <c r="A18" s="25"/>
      <c r="B18" s="25"/>
      <c r="C18" s="25"/>
      <c r="D18" s="25">
        <f>SUM(D11:D17)</f>
        <v>2790</v>
      </c>
      <c r="E18" s="2"/>
      <c r="F18" s="2"/>
      <c r="I18" s="6"/>
      <c r="J18" s="6">
        <f>D18</f>
        <v>2790</v>
      </c>
      <c r="K18" s="6"/>
    </row>
    <row r="19" spans="1:12" ht="18.75" x14ac:dyDescent="0.3">
      <c r="A19" s="25"/>
      <c r="B19" s="25"/>
      <c r="C19" s="25"/>
      <c r="D19" s="25"/>
      <c r="E19" s="2"/>
      <c r="F19" s="2"/>
      <c r="I19" s="6"/>
      <c r="J19" s="6"/>
      <c r="K19" s="6"/>
    </row>
    <row r="20" spans="1:12" x14ac:dyDescent="0.25">
      <c r="A20" s="2"/>
    </row>
    <row r="21" spans="1:12" x14ac:dyDescent="0.25">
      <c r="A21" s="2"/>
      <c r="B21" s="2"/>
      <c r="C21" s="2"/>
      <c r="D21" s="2"/>
      <c r="E21" s="2"/>
      <c r="F21" s="2"/>
      <c r="I21" s="6"/>
      <c r="J21" s="6"/>
      <c r="K21" s="6"/>
    </row>
    <row r="22" spans="1:12" ht="42" x14ac:dyDescent="0.35">
      <c r="A22" s="30" t="s">
        <v>50</v>
      </c>
      <c r="B22" s="30" t="s">
        <v>42</v>
      </c>
      <c r="C22" s="30" t="s">
        <v>73</v>
      </c>
      <c r="D22" s="30" t="s">
        <v>74</v>
      </c>
      <c r="E22" s="30" t="s">
        <v>75</v>
      </c>
      <c r="F22" s="2"/>
      <c r="I22" s="6"/>
      <c r="J22" s="6"/>
      <c r="K22" s="6"/>
    </row>
    <row r="23" spans="1:12" ht="37.5" x14ac:dyDescent="0.3">
      <c r="A23" s="27" t="s">
        <v>77</v>
      </c>
      <c r="B23" s="10"/>
      <c r="C23" s="10"/>
      <c r="D23" s="29"/>
      <c r="E23" s="10"/>
      <c r="F23" s="2"/>
      <c r="I23" s="6"/>
      <c r="J23" s="6"/>
      <c r="K23" s="6"/>
    </row>
    <row r="24" spans="1:12" ht="18.75" x14ac:dyDescent="0.3">
      <c r="A24" s="26" t="s">
        <v>49</v>
      </c>
      <c r="B24" s="10">
        <v>1</v>
      </c>
      <c r="C24" s="10">
        <v>600</v>
      </c>
      <c r="D24" s="29"/>
      <c r="E24" s="10" t="s">
        <v>76</v>
      </c>
      <c r="F24" s="2"/>
      <c r="I24" s="6">
        <f>D24</f>
        <v>0</v>
      </c>
      <c r="J24" s="6"/>
      <c r="K24" s="6"/>
    </row>
    <row r="25" spans="1:12" ht="56.25" x14ac:dyDescent="0.3">
      <c r="A25" s="26" t="s">
        <v>78</v>
      </c>
      <c r="B25" s="10">
        <v>30</v>
      </c>
      <c r="C25" s="10">
        <v>60</v>
      </c>
      <c r="D25" s="29">
        <f t="shared" ref="D25" si="2">B25*C25</f>
        <v>1800</v>
      </c>
      <c r="E25" s="10"/>
      <c r="F25" s="2"/>
      <c r="I25" s="6"/>
      <c r="J25" s="6"/>
      <c r="K25" s="6"/>
      <c r="L25">
        <f>D25</f>
        <v>1800</v>
      </c>
    </row>
    <row r="26" spans="1:12" ht="75" x14ac:dyDescent="0.3">
      <c r="A26" s="28" t="s">
        <v>79</v>
      </c>
      <c r="B26" s="10">
        <v>2</v>
      </c>
      <c r="C26" s="10">
        <v>1000</v>
      </c>
      <c r="D26" s="29"/>
      <c r="E26" s="10" t="s">
        <v>80</v>
      </c>
      <c r="F26" s="2"/>
      <c r="I26" s="6"/>
      <c r="J26" s="6"/>
      <c r="K26" s="6"/>
    </row>
    <row r="27" spans="1:12" ht="51.6" customHeight="1" x14ac:dyDescent="0.3">
      <c r="A27" s="26" t="s">
        <v>81</v>
      </c>
      <c r="B27" s="10">
        <v>24</v>
      </c>
      <c r="C27" s="10">
        <v>90</v>
      </c>
      <c r="D27" s="29"/>
      <c r="E27" s="10" t="s">
        <v>80</v>
      </c>
      <c r="F27" s="2"/>
      <c r="I27" s="6"/>
      <c r="J27" s="6"/>
      <c r="K27" s="6"/>
    </row>
    <row r="28" spans="1:12" ht="75" x14ac:dyDescent="0.3">
      <c r="A28" s="28" t="s">
        <v>83</v>
      </c>
      <c r="B28" s="10">
        <v>2</v>
      </c>
      <c r="C28" s="10">
        <v>1000</v>
      </c>
      <c r="D28" s="29"/>
      <c r="E28" s="10" t="s">
        <v>80</v>
      </c>
      <c r="F28" s="2"/>
      <c r="I28" s="6"/>
      <c r="J28" s="6"/>
      <c r="K28" s="6"/>
    </row>
    <row r="29" spans="1:12" ht="75" x14ac:dyDescent="0.3">
      <c r="A29" s="26" t="s">
        <v>84</v>
      </c>
      <c r="B29" s="10">
        <v>24</v>
      </c>
      <c r="C29" s="10">
        <v>90</v>
      </c>
      <c r="D29" s="29"/>
      <c r="E29" s="10" t="s">
        <v>80</v>
      </c>
      <c r="F29" s="2"/>
      <c r="I29" s="6"/>
      <c r="J29" s="6"/>
      <c r="K29" s="6"/>
    </row>
    <row r="30" spans="1:12" ht="75" x14ac:dyDescent="0.3">
      <c r="A30" s="10" t="s">
        <v>48</v>
      </c>
      <c r="B30" s="10">
        <v>5</v>
      </c>
      <c r="C30" s="10">
        <v>1500</v>
      </c>
      <c r="D30" s="29"/>
      <c r="E30" s="10" t="s">
        <v>80</v>
      </c>
      <c r="F30" s="2"/>
      <c r="I30" s="6">
        <f>D30</f>
        <v>0</v>
      </c>
      <c r="J30" s="6"/>
      <c r="K30" s="6"/>
    </row>
    <row r="31" spans="1:12" ht="75" x14ac:dyDescent="0.3">
      <c r="A31" s="26" t="s">
        <v>82</v>
      </c>
      <c r="B31" s="10">
        <v>2</v>
      </c>
      <c r="C31" s="10">
        <f>1000/4</f>
        <v>250</v>
      </c>
      <c r="D31" s="29"/>
      <c r="E31" s="10" t="s">
        <v>80</v>
      </c>
      <c r="F31" s="2"/>
      <c r="I31" s="6">
        <f>D31</f>
        <v>0</v>
      </c>
      <c r="J31" s="6"/>
      <c r="K31" s="6"/>
    </row>
    <row r="32" spans="1:12" ht="18.75" x14ac:dyDescent="0.3">
      <c r="A32" s="27" t="s">
        <v>7</v>
      </c>
      <c r="B32" s="27"/>
      <c r="C32" s="27"/>
      <c r="D32" s="27">
        <f>SUM(D23:D31)</f>
        <v>1800</v>
      </c>
      <c r="E32" s="2"/>
      <c r="F32" s="2"/>
      <c r="I32" s="6"/>
      <c r="J32" s="6"/>
      <c r="K32" s="6"/>
    </row>
    <row r="33" spans="1:11" x14ac:dyDescent="0.25">
      <c r="I33" s="6"/>
      <c r="J33" s="6"/>
      <c r="K33" s="6"/>
    </row>
    <row r="34" spans="1:11" ht="18.75" x14ac:dyDescent="0.3">
      <c r="A34" s="14" t="s">
        <v>126</v>
      </c>
      <c r="B34" s="14"/>
      <c r="C34" s="14"/>
      <c r="D34" s="14">
        <f>D8+D18+D32</f>
        <v>8303.7000000000007</v>
      </c>
      <c r="I34" s="6">
        <f>SUM(I4:I31)</f>
        <v>0</v>
      </c>
      <c r="J34" s="6">
        <f t="shared" ref="J34:K34" si="3">SUM(J4:J31)</f>
        <v>6503.7</v>
      </c>
      <c r="K34" s="6">
        <f t="shared" si="3"/>
        <v>0</v>
      </c>
    </row>
    <row r="35" spans="1:11" ht="18.75" x14ac:dyDescent="0.3">
      <c r="I35" s="9" t="s">
        <v>134</v>
      </c>
      <c r="J35" s="71" t="s">
        <v>95</v>
      </c>
      <c r="K35" s="71" t="s">
        <v>135</v>
      </c>
    </row>
  </sheetData>
  <mergeCells count="2">
    <mergeCell ref="A2:H2"/>
    <mergeCell ref="B1:L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"/>
    </sheetView>
  </sheetViews>
  <sheetFormatPr defaultRowHeight="15" x14ac:dyDescent="0.25"/>
  <cols>
    <col min="1" max="1" width="19.28515625" customWidth="1"/>
    <col min="2" max="2" width="15.28515625" customWidth="1"/>
    <col min="3" max="3" width="14.85546875" customWidth="1"/>
    <col min="4" max="4" width="57.7109375" customWidth="1"/>
  </cols>
  <sheetData>
    <row r="1" spans="1:9" ht="49.15" customHeight="1" x14ac:dyDescent="0.35">
      <c r="A1" s="78" t="s">
        <v>6</v>
      </c>
      <c r="B1" s="78"/>
      <c r="C1" s="78"/>
      <c r="D1" s="78"/>
      <c r="E1" s="1"/>
      <c r="F1" s="1"/>
      <c r="G1" s="1"/>
      <c r="H1" s="1"/>
      <c r="I1" s="1"/>
    </row>
    <row r="2" spans="1:9" ht="10.15" customHeight="1" x14ac:dyDescent="0.3"/>
    <row r="3" spans="1:9" ht="18" x14ac:dyDescent="0.35">
      <c r="A3" s="8" t="s">
        <v>0</v>
      </c>
      <c r="B3" s="8" t="s">
        <v>2</v>
      </c>
      <c r="C3" s="8" t="s">
        <v>1</v>
      </c>
      <c r="D3" s="8" t="s">
        <v>3</v>
      </c>
    </row>
    <row r="4" spans="1:9" ht="36.6" customHeight="1" x14ac:dyDescent="0.3">
      <c r="A4" s="9" t="s">
        <v>4</v>
      </c>
      <c r="B4" s="9">
        <v>16</v>
      </c>
      <c r="C4" s="9">
        <v>2009</v>
      </c>
      <c r="D4" s="22" t="s">
        <v>38</v>
      </c>
    </row>
    <row r="5" spans="1:9" ht="87.6" customHeight="1" x14ac:dyDescent="0.3">
      <c r="A5" s="10" t="s">
        <v>5</v>
      </c>
      <c r="B5" s="9">
        <v>18</v>
      </c>
      <c r="C5" s="9">
        <v>2008</v>
      </c>
      <c r="D5" s="10" t="s">
        <v>39</v>
      </c>
    </row>
    <row r="7" spans="1:9" ht="18" x14ac:dyDescent="0.35">
      <c r="A7" s="8" t="s">
        <v>7</v>
      </c>
      <c r="B7" s="8">
        <f>SUM(B4:B5)</f>
        <v>34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workbookViewId="0">
      <selection activeCell="B1" sqref="B1"/>
    </sheetView>
  </sheetViews>
  <sheetFormatPr defaultRowHeight="15" x14ac:dyDescent="0.25"/>
  <cols>
    <col min="1" max="1" width="36.28515625" customWidth="1"/>
    <col min="7" max="7" width="19.28515625" customWidth="1"/>
    <col min="8" max="8" width="35.7109375" customWidth="1"/>
  </cols>
  <sheetData>
    <row r="1" spans="1:8" ht="18" x14ac:dyDescent="0.25">
      <c r="A1" s="32" t="s">
        <v>99</v>
      </c>
      <c r="B1" s="33" t="s">
        <v>100</v>
      </c>
      <c r="C1" s="33" t="s">
        <v>101</v>
      </c>
      <c r="D1" s="32" t="s">
        <v>102</v>
      </c>
      <c r="E1" s="32" t="s">
        <v>103</v>
      </c>
      <c r="F1" s="32" t="s">
        <v>104</v>
      </c>
      <c r="G1" s="33" t="s">
        <v>105</v>
      </c>
      <c r="H1" s="32" t="s">
        <v>106</v>
      </c>
    </row>
    <row r="2" spans="1:8" ht="16.5" thickBot="1" x14ac:dyDescent="0.3">
      <c r="A2" s="34" t="s">
        <v>107</v>
      </c>
      <c r="B2" s="35">
        <v>0.5</v>
      </c>
      <c r="C2" s="35"/>
      <c r="D2" s="34">
        <v>116</v>
      </c>
      <c r="E2" s="34"/>
      <c r="F2" s="35">
        <v>12</v>
      </c>
      <c r="G2" s="36">
        <f>B2*D2*F2</f>
        <v>696</v>
      </c>
      <c r="H2" s="37"/>
    </row>
    <row r="3" spans="1:8" ht="16.5" thickBot="1" x14ac:dyDescent="0.3">
      <c r="A3" s="38" t="s">
        <v>108</v>
      </c>
      <c r="B3" s="39">
        <f>SUM(B2:B2)</f>
        <v>0.5</v>
      </c>
      <c r="C3" s="39"/>
      <c r="D3" s="38"/>
      <c r="E3" s="38"/>
      <c r="F3" s="40"/>
      <c r="G3" s="41">
        <f>SUM(G2:G2)</f>
        <v>696</v>
      </c>
      <c r="H3" s="42"/>
    </row>
    <row r="4" spans="1:8" x14ac:dyDescent="0.3">
      <c r="A4" s="43" t="s">
        <v>109</v>
      </c>
      <c r="B4" s="35">
        <v>0.2</v>
      </c>
      <c r="C4" s="44"/>
      <c r="D4" s="43">
        <v>116</v>
      </c>
      <c r="E4" s="43"/>
      <c r="F4" s="44">
        <v>12</v>
      </c>
      <c r="G4" s="45">
        <f>B4*D4*F4</f>
        <v>278.40000000000003</v>
      </c>
      <c r="H4" s="46"/>
    </row>
    <row r="5" spans="1:8" x14ac:dyDescent="0.3">
      <c r="A5" s="43" t="s">
        <v>110</v>
      </c>
      <c r="B5" s="35">
        <v>0.5</v>
      </c>
      <c r="C5" s="44"/>
      <c r="D5" s="43">
        <v>101.5</v>
      </c>
      <c r="E5" s="43"/>
      <c r="F5" s="44">
        <v>12</v>
      </c>
      <c r="G5" s="47">
        <f>B5*D5*F5</f>
        <v>609</v>
      </c>
      <c r="H5" s="46"/>
    </row>
    <row r="6" spans="1:8" ht="15.6" thickBot="1" x14ac:dyDescent="0.35">
      <c r="A6" s="43" t="s">
        <v>111</v>
      </c>
      <c r="B6" s="44"/>
      <c r="C6" s="44">
        <v>8</v>
      </c>
      <c r="D6" s="43"/>
      <c r="E6" s="43">
        <v>30</v>
      </c>
      <c r="F6" s="44"/>
      <c r="G6" s="36">
        <f>C6*E6</f>
        <v>240</v>
      </c>
      <c r="H6" s="46"/>
    </row>
    <row r="7" spans="1:8" ht="15.75" x14ac:dyDescent="0.25">
      <c r="A7" s="38" t="s">
        <v>112</v>
      </c>
      <c r="B7" s="39">
        <f>SUM(B4:B6)</f>
        <v>0.7</v>
      </c>
      <c r="C7" s="39"/>
      <c r="D7" s="38"/>
      <c r="E7" s="38"/>
      <c r="F7" s="40"/>
      <c r="G7" s="74">
        <f>SUM(G4:G6)</f>
        <v>1127.4000000000001</v>
      </c>
      <c r="H7" s="42"/>
    </row>
    <row r="8" spans="1:8" ht="15.75" x14ac:dyDescent="0.25">
      <c r="A8" s="34" t="s">
        <v>113</v>
      </c>
      <c r="B8" s="35">
        <v>0.5</v>
      </c>
      <c r="C8" s="48"/>
      <c r="D8" s="34">
        <v>101.5</v>
      </c>
      <c r="E8" s="49"/>
      <c r="F8" s="35">
        <v>12</v>
      </c>
      <c r="G8" s="47">
        <f>B8*D8*F8</f>
        <v>609</v>
      </c>
      <c r="H8" s="46"/>
    </row>
    <row r="9" spans="1:8" ht="15.6" x14ac:dyDescent="0.3">
      <c r="A9" s="34" t="s">
        <v>140</v>
      </c>
      <c r="B9" s="35"/>
      <c r="C9" s="48">
        <v>14</v>
      </c>
      <c r="D9" s="34"/>
      <c r="E9" s="49">
        <v>20</v>
      </c>
      <c r="F9" s="72"/>
      <c r="G9" s="47">
        <f>C9*E9</f>
        <v>280</v>
      </c>
      <c r="H9" s="73"/>
    </row>
    <row r="10" spans="1:8" ht="16.5" thickBot="1" x14ac:dyDescent="0.3">
      <c r="A10" s="38" t="s">
        <v>114</v>
      </c>
      <c r="B10" s="39">
        <f>SUM(B8)</f>
        <v>0.5</v>
      </c>
      <c r="C10" s="39"/>
      <c r="D10" s="38"/>
      <c r="E10" s="38"/>
      <c r="F10" s="40"/>
      <c r="G10" s="75">
        <f>G8</f>
        <v>609</v>
      </c>
      <c r="H10" s="42"/>
    </row>
    <row r="11" spans="1:8" ht="16.149999999999999" thickBot="1" x14ac:dyDescent="0.35">
      <c r="A11" s="50"/>
      <c r="B11" s="50"/>
      <c r="C11" s="51">
        <v>5</v>
      </c>
      <c r="D11" s="52"/>
      <c r="E11" s="52">
        <v>34</v>
      </c>
      <c r="F11" s="51"/>
      <c r="G11" s="53">
        <f>C11*E11</f>
        <v>170</v>
      </c>
      <c r="H11" s="50"/>
    </row>
    <row r="12" spans="1:8" ht="16.5" thickBot="1" x14ac:dyDescent="0.3">
      <c r="A12" s="38" t="s">
        <v>115</v>
      </c>
      <c r="B12" s="39">
        <f>SUM(B8:B11)</f>
        <v>1</v>
      </c>
      <c r="C12" s="39"/>
      <c r="D12" s="38"/>
      <c r="E12" s="38"/>
      <c r="F12" s="40"/>
      <c r="G12" s="41">
        <f>SUM(G11)</f>
        <v>170</v>
      </c>
      <c r="H12" s="54"/>
    </row>
    <row r="13" spans="1:8" ht="15.6" x14ac:dyDescent="0.3">
      <c r="A13" s="34" t="s">
        <v>109</v>
      </c>
      <c r="B13" s="35">
        <v>0.25</v>
      </c>
      <c r="C13" s="35"/>
      <c r="D13" s="34">
        <v>116</v>
      </c>
      <c r="E13" s="34"/>
      <c r="F13" s="35">
        <v>12</v>
      </c>
      <c r="G13" s="55">
        <f>B13*D13*F13</f>
        <v>348</v>
      </c>
      <c r="H13" s="46"/>
    </row>
    <row r="14" spans="1:8" ht="16.149999999999999" thickBot="1" x14ac:dyDescent="0.35">
      <c r="A14" s="56" t="s">
        <v>116</v>
      </c>
      <c r="B14" s="35">
        <v>0.25</v>
      </c>
      <c r="C14" s="57"/>
      <c r="D14" s="34">
        <v>116</v>
      </c>
      <c r="E14" s="56"/>
      <c r="F14" s="35">
        <v>12</v>
      </c>
      <c r="G14" s="58">
        <f>B14*D14*F14</f>
        <v>348</v>
      </c>
      <c r="H14" s="46"/>
    </row>
    <row r="15" spans="1:8" ht="16.5" thickBot="1" x14ac:dyDescent="0.3">
      <c r="A15" s="38" t="s">
        <v>117</v>
      </c>
      <c r="B15" s="39">
        <f>SUM(B13:B14)</f>
        <v>0.5</v>
      </c>
      <c r="C15" s="39"/>
      <c r="D15" s="38"/>
      <c r="E15" s="38"/>
      <c r="F15" s="40"/>
      <c r="G15" s="41">
        <f>SUM(G13:G14)</f>
        <v>696</v>
      </c>
      <c r="H15" s="42"/>
    </row>
    <row r="16" spans="1:8" ht="15.6" x14ac:dyDescent="0.3">
      <c r="A16" s="52" t="s">
        <v>109</v>
      </c>
      <c r="B16" s="35">
        <v>0.5</v>
      </c>
      <c r="C16" s="50"/>
      <c r="D16" s="52">
        <v>116</v>
      </c>
      <c r="E16" s="50"/>
      <c r="F16" s="51">
        <v>12</v>
      </c>
      <c r="G16" s="55">
        <f>B16*D16*F16</f>
        <v>696</v>
      </c>
      <c r="H16" s="52" t="s">
        <v>136</v>
      </c>
    </row>
    <row r="17" spans="1:8" ht="15.6" x14ac:dyDescent="0.3">
      <c r="A17" s="52" t="s">
        <v>116</v>
      </c>
      <c r="B17" s="35">
        <v>0.5</v>
      </c>
      <c r="C17" s="50"/>
      <c r="D17" s="52">
        <v>116</v>
      </c>
      <c r="E17" s="50"/>
      <c r="F17" s="51">
        <v>12</v>
      </c>
      <c r="G17" s="59">
        <f>B17*D17*F17</f>
        <v>696</v>
      </c>
      <c r="H17" s="52" t="s">
        <v>137</v>
      </c>
    </row>
    <row r="18" spans="1:8" ht="16.149999999999999" thickBot="1" x14ac:dyDescent="0.35">
      <c r="A18" s="52" t="s">
        <v>118</v>
      </c>
      <c r="B18" s="51"/>
      <c r="C18" s="51">
        <v>6</v>
      </c>
      <c r="D18" s="52"/>
      <c r="E18" s="52">
        <v>20</v>
      </c>
      <c r="F18" s="51"/>
      <c r="G18" s="58">
        <f>C18*E18</f>
        <v>120</v>
      </c>
      <c r="H18" s="52"/>
    </row>
    <row r="19" spans="1:8" ht="16.5" thickBot="1" x14ac:dyDescent="0.3">
      <c r="A19" s="38" t="s">
        <v>119</v>
      </c>
      <c r="B19" s="39">
        <f>SUM(B13:B18)</f>
        <v>2</v>
      </c>
      <c r="C19" s="39"/>
      <c r="D19" s="38"/>
      <c r="E19" s="38"/>
      <c r="F19" s="40"/>
      <c r="G19" s="41">
        <f>SUM(G16:G18)</f>
        <v>1512</v>
      </c>
      <c r="H19" s="42"/>
    </row>
    <row r="20" spans="1:8" ht="15.6" x14ac:dyDescent="0.3">
      <c r="A20" s="56"/>
      <c r="B20" s="51"/>
      <c r="C20" s="51"/>
      <c r="D20" s="52"/>
      <c r="E20" s="52"/>
      <c r="F20" s="51"/>
      <c r="G20" s="45"/>
      <c r="H20" s="46"/>
    </row>
    <row r="21" spans="1:8" ht="15.6" thickBot="1" x14ac:dyDescent="0.35">
      <c r="A21" s="43"/>
      <c r="B21" s="44"/>
      <c r="C21" s="44"/>
      <c r="D21" s="43"/>
      <c r="E21" s="43"/>
      <c r="F21" s="44"/>
      <c r="G21" s="36"/>
      <c r="H21" s="46"/>
    </row>
    <row r="22" spans="1:8" ht="16.5" thickBot="1" x14ac:dyDescent="0.3">
      <c r="A22" s="38" t="s">
        <v>120</v>
      </c>
      <c r="B22" s="39">
        <f>SUM(B20:B21)</f>
        <v>0</v>
      </c>
      <c r="C22" s="39"/>
      <c r="D22" s="38"/>
      <c r="E22" s="38"/>
      <c r="F22" s="40"/>
      <c r="G22" s="41">
        <f>SUM(G20:G21)</f>
        <v>0</v>
      </c>
      <c r="H22" s="42"/>
    </row>
    <row r="23" spans="1:8" ht="26.25" x14ac:dyDescent="0.25">
      <c r="A23" s="60" t="s">
        <v>121</v>
      </c>
      <c r="B23" s="61"/>
      <c r="C23" s="61"/>
      <c r="D23" s="60"/>
      <c r="E23" s="60"/>
      <c r="F23" s="60"/>
      <c r="G23" s="62">
        <f>G3+G7+G10+G12+G15+G19+G22</f>
        <v>4810.3999999999996</v>
      </c>
      <c r="H23" s="6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A Koonti sivu</vt:lpstr>
      <vt:lpstr>B Aikataulu</vt:lpstr>
      <vt:lpstr>C NYK Lähiverkko </vt:lpstr>
      <vt:lpstr>D NYK Tablet hankinta</vt:lpstr>
      <vt:lpstr>E NYK Tablet halli opet perehd</vt:lpstr>
      <vt:lpstr>FNYK laitekanta 20.1.2015</vt:lpstr>
      <vt:lpstr>G Henkilöstö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Ahonen Ville</dc:creator>
  <cp:lastModifiedBy>Liimatainen Jouko</cp:lastModifiedBy>
  <cp:lastPrinted>2015-05-21T07:50:30Z</cp:lastPrinted>
  <dcterms:created xsi:type="dcterms:W3CDTF">2015-05-15T11:03:30Z</dcterms:created>
  <dcterms:modified xsi:type="dcterms:W3CDTF">2015-05-21T08:00:20Z</dcterms:modified>
</cp:coreProperties>
</file>