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a4a\AC\Temp\"/>
    </mc:Choice>
  </mc:AlternateContent>
  <xr:revisionPtr revIDLastSave="1" documentId="8_{B350F6A7-B22F-5344-B525-41CB6BD61FAD}" xr6:coauthVersionLast="47" xr6:coauthVersionMax="47" xr10:uidLastSave="{6FA4B609-77A3-CC4E-A578-6B51066F0181}"/>
  <workbookProtection lockStructure="1"/>
  <bookViews>
    <workbookView xWindow="-60" yWindow="-60" windowWidth="15480" windowHeight="11640" tabRatio="918" xr2:uid="{00000000-000D-0000-FFFF-FFFF00000000}"/>
  </bookViews>
  <sheets>
    <sheet name="Men  Dec" sheetId="1" r:id="rId1"/>
    <sheet name="Men Pen outdoor" sheetId="2" r:id="rId2"/>
    <sheet name="Men Pen Indoor" sheetId="3" r:id="rId3"/>
    <sheet name="Men Hep Indoor" sheetId="4" r:id="rId4"/>
    <sheet name="Women Dec" sheetId="5" r:id="rId5"/>
    <sheet name="Women Hep" sheetId="6" r:id="rId6"/>
    <sheet name="Women Pen indoor" sheetId="7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15" i="1"/>
  <c r="J7" i="1"/>
  <c r="E9" i="1"/>
  <c r="E11" i="1"/>
  <c r="E13" i="1"/>
  <c r="J9" i="1"/>
  <c r="J11" i="1"/>
  <c r="J13" i="1"/>
  <c r="J15" i="1"/>
  <c r="E7" i="4"/>
  <c r="E15" i="4"/>
  <c r="E9" i="4"/>
  <c r="E11" i="4"/>
  <c r="K9" i="4"/>
  <c r="E13" i="4"/>
  <c r="E17" i="4"/>
  <c r="K7" i="4"/>
  <c r="E7" i="3"/>
  <c r="E15" i="3"/>
  <c r="E9" i="3"/>
  <c r="E11" i="3"/>
  <c r="E13" i="3"/>
  <c r="E17" i="3"/>
  <c r="E11" i="2"/>
  <c r="E7" i="2"/>
  <c r="E9" i="2"/>
  <c r="E13" i="2"/>
  <c r="E17" i="2"/>
  <c r="E15" i="2"/>
  <c r="E7" i="5"/>
  <c r="E15" i="5"/>
  <c r="J7" i="5"/>
  <c r="J15" i="5"/>
  <c r="J13" i="5"/>
  <c r="J11" i="5"/>
  <c r="E17" i="5"/>
  <c r="J9" i="5"/>
  <c r="E13" i="5"/>
  <c r="E11" i="5"/>
  <c r="E9" i="5"/>
  <c r="E7" i="6"/>
  <c r="E13" i="6"/>
  <c r="K11" i="6"/>
  <c r="E15" i="6"/>
  <c r="K9" i="6"/>
  <c r="K7" i="6"/>
  <c r="E11" i="6"/>
  <c r="E9" i="6"/>
  <c r="E7" i="7"/>
  <c r="E17" i="7"/>
  <c r="E9" i="7"/>
  <c r="E11" i="7"/>
  <c r="E13" i="7"/>
  <c r="E15" i="7"/>
  <c r="E17" i="1"/>
</calcChain>
</file>

<file path=xl/sharedStrings.xml><?xml version="1.0" encoding="utf-8"?>
<sst xmlns="http://schemas.openxmlformats.org/spreadsheetml/2006/main" count="165" uniqueCount="36">
  <si>
    <t>Results</t>
  </si>
  <si>
    <t>Points</t>
  </si>
  <si>
    <t>Total Points =</t>
  </si>
  <si>
    <t>metres</t>
  </si>
  <si>
    <t>seconds</t>
  </si>
  <si>
    <t>Enter the results for each of the 10 events</t>
  </si>
  <si>
    <t>100m</t>
  </si>
  <si>
    <t>200m</t>
  </si>
  <si>
    <t>400m</t>
  </si>
  <si>
    <t>1500m</t>
  </si>
  <si>
    <t>High Jump</t>
  </si>
  <si>
    <t>Long Jump</t>
  </si>
  <si>
    <t>Shot Put</t>
  </si>
  <si>
    <t>centimetres</t>
  </si>
  <si>
    <t>110m Hurdles</t>
  </si>
  <si>
    <t>Discus</t>
  </si>
  <si>
    <t>Pole vault</t>
  </si>
  <si>
    <t>Javelin</t>
  </si>
  <si>
    <t>Yes</t>
  </si>
  <si>
    <t>No</t>
  </si>
  <si>
    <t>Electronic Timing</t>
  </si>
  <si>
    <t>Enter the results for each of the 5 events</t>
  </si>
  <si>
    <t>Mens Pentathlon (outdoor) Points Calculator</t>
  </si>
  <si>
    <t>Mens Pentathlon (indoor) Points Calculator</t>
  </si>
  <si>
    <t>1000m</t>
  </si>
  <si>
    <t>60m</t>
  </si>
  <si>
    <t>Enter the results for each of the 7 events</t>
  </si>
  <si>
    <t>60m Hurdles</t>
  </si>
  <si>
    <t>Mens Heptathlon (indoor) Points Calculator</t>
  </si>
  <si>
    <t>Womens Decathlon Points Calculator</t>
  </si>
  <si>
    <t>100m Hurdles</t>
  </si>
  <si>
    <t>Womens Heptathlon Points Calculator</t>
  </si>
  <si>
    <t>800m</t>
  </si>
  <si>
    <t>Womens Pentathlon (indoor) Points Calculator</t>
  </si>
  <si>
    <t>Calculations are based on the IAAF Scoring Tables for Combined Events - Edition 2001</t>
  </si>
  <si>
    <t>Men's Decathlon Points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</si>
</sst>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Century Old Style"/>
    </font>
    <font>
      <sz val="12"/>
      <name val="Times New Roman"/>
      <family val="1"/>
    </font>
    <font>
      <b/>
      <sz val="14"/>
      <color indexed="10"/>
      <name val="Times New Roman"/>
      <family val="1"/>
    </font>
    <font>
      <sz val="12"/>
      <color indexed="8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5" fillId="0" borderId="0" xfId="0" applyFont="1" applyAlignment="1">
      <alignment horizontal="center"/>
    </xf>
    <xf numFmtId="2" fontId="1" fillId="2" borderId="0" xfId="0" applyNumberFormat="1" applyFont="1" applyFill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" fontId="1" fillId="3" borderId="0" xfId="0" applyNumberFormat="1" applyFont="1" applyFill="1" applyAlignment="1">
      <alignment horizontal="center"/>
    </xf>
    <xf numFmtId="1" fontId="1" fillId="3" borderId="0" xfId="0" applyNumberFormat="1" applyFont="1" applyFill="1" applyBorder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 applyProtection="1">
      <alignment horizontal="center"/>
    </xf>
    <xf numFmtId="1" fontId="0" fillId="0" borderId="0" xfId="0" applyNumberFormat="1"/>
    <xf numFmtId="1" fontId="1" fillId="0" borderId="0" xfId="0" applyNumberFormat="1" applyFont="1" applyBorder="1"/>
    <xf numFmtId="1" fontId="1" fillId="4" borderId="0" xfId="0" applyNumberFormat="1" applyFont="1" applyFill="1" applyBorder="1"/>
    <xf numFmtId="0" fontId="0" fillId="0" borderId="0" xfId="0" applyProtection="1">
      <protection locked="0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1" fmlaLink="$K$4" fmlaRange="$R$4:$R$5" noThreeD="1" sel="1" val="0"/>
</file>

<file path=xl/ctrlProps/ctrlProp2.xml><?xml version="1.0" encoding="utf-8"?>
<formControlPr xmlns="http://schemas.microsoft.com/office/spreadsheetml/2009/9/main" objectType="Drop" dropLines="2" dropStyle="combo" dx="21" fmlaLink="$K$4" fmlaRange="$R$4:$R$5" noThreeD="1" sel="1" val="0"/>
</file>

<file path=xl/ctrlProps/ctrlProp3.xml><?xml version="1.0" encoding="utf-8"?>
<formControlPr xmlns="http://schemas.microsoft.com/office/spreadsheetml/2009/9/main" objectType="Drop" dropLines="2" dropStyle="combo" dx="21" fmlaLink="$K$4" fmlaRange="$R$4:$R$5" noThreeD="1" sel="1" val="0"/>
</file>

<file path=xl/ctrlProps/ctrlProp4.xml><?xml version="1.0" encoding="utf-8"?>
<formControlPr xmlns="http://schemas.microsoft.com/office/spreadsheetml/2009/9/main" objectType="Drop" dropLines="2" dropStyle="combo" dx="21" fmlaLink="$K$4" fmlaRange="$R$4:$R$5" noThreeD="1" sel="1" val="0"/>
</file>

<file path=xl/ctrlProps/ctrlProp5.xml><?xml version="1.0" encoding="utf-8"?>
<formControlPr xmlns="http://schemas.microsoft.com/office/spreadsheetml/2009/9/main" objectType="Drop" dropLines="2" dropStyle="combo" dx="21" fmlaLink="$K$4" fmlaRange="$R$4:$R$5" noThreeD="1" sel="1" val="0"/>
</file>

<file path=xl/ctrlProps/ctrlProp6.xml><?xml version="1.0" encoding="utf-8"?>
<formControlPr xmlns="http://schemas.microsoft.com/office/spreadsheetml/2009/9/main" objectType="Drop" dropLines="2" dropStyle="combo" dx="21" fmlaLink="$K$4" fmlaRange="$R$4:$R$5" noThreeD="1" sel="1" val="0"/>
</file>

<file path=xl/ctrlProps/ctrlProp7.xml><?xml version="1.0" encoding="utf-8"?>
<formControlPr xmlns="http://schemas.microsoft.com/office/spreadsheetml/2009/9/main" objectType="Drop" dropLines="2" dropStyle="combo" dx="21" fmlaLink="$K$4" fmlaRange="$R$4:$R$5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</xdr:row>
          <xdr:rowOff>228600</xdr:rowOff>
        </xdr:from>
        <xdr:to>
          <xdr:col>10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6952E55-E57D-C662-7CC9-8BB0067706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</xdr:row>
          <xdr:rowOff>228600</xdr:rowOff>
        </xdr:from>
        <xdr:to>
          <xdr:col>10</xdr:col>
          <xdr:colOff>571500</xdr:colOff>
          <xdr:row>4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2EBC5219-6B41-0C12-627B-EBC15539E5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</xdr:row>
          <xdr:rowOff>228600</xdr:rowOff>
        </xdr:from>
        <xdr:to>
          <xdr:col>10</xdr:col>
          <xdr:colOff>571500</xdr:colOff>
          <xdr:row>4</xdr:row>
          <xdr:rowOff>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8B2108A-811C-C567-E35B-EDE68FAD4E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</xdr:row>
          <xdr:rowOff>228600</xdr:rowOff>
        </xdr:from>
        <xdr:to>
          <xdr:col>11</xdr:col>
          <xdr:colOff>9525</xdr:colOff>
          <xdr:row>4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3567E863-E8C6-403F-114B-53756A19FE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</xdr:row>
          <xdr:rowOff>228600</xdr:rowOff>
        </xdr:from>
        <xdr:to>
          <xdr:col>10</xdr:col>
          <xdr:colOff>571500</xdr:colOff>
          <xdr:row>4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5D472ABE-E20A-DEC7-8A99-05764BA32D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</xdr:row>
          <xdr:rowOff>228600</xdr:rowOff>
        </xdr:from>
        <xdr:to>
          <xdr:col>11</xdr:col>
          <xdr:colOff>9525</xdr:colOff>
          <xdr:row>4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81B2D21D-40D8-0B44-05AB-27C7A69BCD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</xdr:row>
          <xdr:rowOff>228600</xdr:rowOff>
        </xdr:from>
        <xdr:to>
          <xdr:col>10</xdr:col>
          <xdr:colOff>571500</xdr:colOff>
          <xdr:row>4</xdr:row>
          <xdr:rowOff>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201FC31-1805-CDFA-CC2B-E49F5EF8B7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9"/>
  <sheetViews>
    <sheetView showGridLines="0" tabSelected="1" workbookViewId="0">
      <selection activeCell="C8" sqref="C8"/>
    </sheetView>
  </sheetViews>
  <sheetFormatPr defaultColWidth="9.3203125" defaultRowHeight="14.25" x14ac:dyDescent="0.2"/>
  <cols>
    <col min="1" max="1" width="5.32421875" customWidth="1"/>
    <col min="2" max="2" width="11.09765625" customWidth="1"/>
    <col min="3" max="3" width="8.28515625" customWidth="1"/>
    <col min="4" max="4" width="13.01953125" customWidth="1"/>
    <col min="5" max="5" width="8.13671875" customWidth="1"/>
    <col min="6" max="6" width="2.80859375" customWidth="1"/>
    <col min="7" max="7" width="12.72265625" customWidth="1"/>
    <col min="8" max="8" width="9.46875" customWidth="1"/>
    <col min="9" max="9" width="10.94921875" customWidth="1"/>
    <col min="10" max="10" width="7.25" customWidth="1"/>
    <col min="11" max="11" width="9.3203125" customWidth="1"/>
    <col min="12" max="12" width="9.765625" bestFit="1" customWidth="1"/>
  </cols>
  <sheetData>
    <row r="2" spans="1:18" ht="18" x14ac:dyDescent="0.2">
      <c r="A2" s="2"/>
      <c r="C2" s="2"/>
      <c r="D2" s="5" t="s">
        <v>35</v>
      </c>
    </row>
    <row r="3" spans="1:18" ht="18" x14ac:dyDescent="0.2">
      <c r="A3" s="2"/>
      <c r="B3" s="5"/>
      <c r="C3" s="2"/>
      <c r="D3" s="2"/>
    </row>
    <row r="4" spans="1:18" ht="15" x14ac:dyDescent="0.2">
      <c r="C4" s="6" t="s">
        <v>5</v>
      </c>
      <c r="I4" s="28" t="s">
        <v>20</v>
      </c>
      <c r="J4" s="28"/>
      <c r="K4" s="26">
        <v>1</v>
      </c>
      <c r="R4" t="s">
        <v>18</v>
      </c>
    </row>
    <row r="5" spans="1:18" ht="15" x14ac:dyDescent="0.2">
      <c r="A5" s="2"/>
      <c r="B5" s="2"/>
      <c r="C5" s="2"/>
      <c r="D5" s="2"/>
      <c r="E5" s="2"/>
      <c r="R5" t="s">
        <v>19</v>
      </c>
    </row>
    <row r="6" spans="1:18" ht="15" x14ac:dyDescent="0.2">
      <c r="A6" s="3"/>
      <c r="B6" s="2"/>
      <c r="C6" s="8" t="s">
        <v>0</v>
      </c>
      <c r="D6" s="2"/>
      <c r="E6" s="8" t="s">
        <v>1</v>
      </c>
      <c r="H6" s="8" t="s">
        <v>0</v>
      </c>
      <c r="J6" s="8" t="s">
        <v>1</v>
      </c>
    </row>
    <row r="7" spans="1:18" ht="15" x14ac:dyDescent="0.2">
      <c r="A7" s="2"/>
      <c r="B7" s="10" t="s">
        <v>6</v>
      </c>
      <c r="C7" s="9">
        <v>12.55</v>
      </c>
      <c r="D7" s="2" t="s">
        <v>4</v>
      </c>
      <c r="E7" s="14">
        <f>ROUNDDOWN(IF(K4=1,25.4347*(18-C7)^1.81,25.4347*(17.76-C7)^1.81),0)</f>
        <v>547</v>
      </c>
      <c r="F7" s="2"/>
      <c r="G7" s="10" t="s">
        <v>14</v>
      </c>
      <c r="H7" s="9">
        <v>13.8</v>
      </c>
      <c r="I7" s="2" t="s">
        <v>4</v>
      </c>
      <c r="J7" s="12">
        <f>ROUNDDOWN(IF(K4=1,5.74352*(28.5-H7)^1.92,5.74352*(28.26-H7)^1.92),0)</f>
        <v>1000</v>
      </c>
      <c r="K7" s="2"/>
    </row>
    <row r="8" spans="1:18" ht="15" x14ac:dyDescent="0.2">
      <c r="A8" s="2"/>
      <c r="B8" s="10"/>
      <c r="C8" s="2"/>
      <c r="D8" s="2"/>
      <c r="E8" s="13"/>
      <c r="F8" s="2"/>
      <c r="G8" s="10"/>
      <c r="H8" s="13"/>
      <c r="I8" s="2"/>
      <c r="J8" s="13"/>
      <c r="K8" s="2"/>
    </row>
    <row r="9" spans="1:18" ht="15" x14ac:dyDescent="0.2">
      <c r="A9" s="2"/>
      <c r="B9" s="10" t="s">
        <v>11</v>
      </c>
      <c r="C9" s="11">
        <v>807</v>
      </c>
      <c r="D9" s="2" t="s">
        <v>13</v>
      </c>
      <c r="E9" s="14">
        <f>ROUNDDOWN(0.14354*(C9-220)^1.4,0)</f>
        <v>1079</v>
      </c>
      <c r="F9" s="2"/>
      <c r="G9" s="10" t="s">
        <v>15</v>
      </c>
      <c r="H9" s="16">
        <v>45.51</v>
      </c>
      <c r="I9" s="2" t="s">
        <v>3</v>
      </c>
      <c r="J9" s="12">
        <f>ROUNDDOWN(12.91*(H9-4)^1.1,0)</f>
        <v>777</v>
      </c>
      <c r="K9" s="2"/>
    </row>
    <row r="10" spans="1:18" ht="15" x14ac:dyDescent="0.2">
      <c r="A10" s="2"/>
      <c r="B10" s="10"/>
      <c r="C10" s="2"/>
      <c r="D10" s="2"/>
      <c r="E10" s="13"/>
      <c r="F10" s="2"/>
      <c r="G10" s="10"/>
      <c r="H10" s="13"/>
      <c r="I10" s="2"/>
      <c r="J10" s="13"/>
      <c r="K10" s="2"/>
    </row>
    <row r="11" spans="1:18" ht="15" x14ac:dyDescent="0.2">
      <c r="A11" s="2"/>
      <c r="B11" s="10" t="s">
        <v>12</v>
      </c>
      <c r="C11" s="9">
        <v>16.57</v>
      </c>
      <c r="D11" s="2" t="s">
        <v>3</v>
      </c>
      <c r="E11" s="14">
        <f>ROUNDDOWN(51.39*(C11-1.5)^1.05,0)</f>
        <v>886</v>
      </c>
      <c r="F11" s="2"/>
      <c r="G11" s="10" t="s">
        <v>16</v>
      </c>
      <c r="H11" s="16">
        <v>490</v>
      </c>
      <c r="I11" s="2" t="s">
        <v>13</v>
      </c>
      <c r="J11" s="12">
        <f>ROUNDDOWN(0.2797*(H11-100)^1.35,0)</f>
        <v>880</v>
      </c>
      <c r="K11" s="2"/>
    </row>
    <row r="12" spans="1:18" ht="15" x14ac:dyDescent="0.2">
      <c r="A12" s="2"/>
      <c r="B12" s="10"/>
      <c r="C12" s="2"/>
      <c r="D12" s="2"/>
      <c r="E12" s="13"/>
      <c r="F12" s="2"/>
      <c r="G12" s="10"/>
      <c r="H12" s="13"/>
      <c r="I12" s="2"/>
      <c r="J12" s="13"/>
      <c r="K12" s="2"/>
    </row>
    <row r="13" spans="1:18" ht="15" x14ac:dyDescent="0.2">
      <c r="A13" s="2"/>
      <c r="B13" s="10" t="s">
        <v>10</v>
      </c>
      <c r="C13" s="11">
        <v>200</v>
      </c>
      <c r="D13" s="2" t="s">
        <v>13</v>
      </c>
      <c r="E13" s="14">
        <f>ROUNDDOWN(0.8465*(C13-75)^1.42,0)</f>
        <v>803</v>
      </c>
      <c r="F13" s="2"/>
      <c r="G13" s="10" t="s">
        <v>17</v>
      </c>
      <c r="H13" s="16">
        <v>68.53</v>
      </c>
      <c r="I13" s="2" t="s">
        <v>3</v>
      </c>
      <c r="J13" s="12">
        <f>ROUNDDOWN(10.14*(H13-7)^1.08,0)</f>
        <v>867</v>
      </c>
      <c r="K13" s="2"/>
    </row>
    <row r="14" spans="1:18" ht="15" x14ac:dyDescent="0.2">
      <c r="A14" s="2"/>
      <c r="B14" s="2"/>
      <c r="C14" s="2"/>
      <c r="D14" s="7"/>
      <c r="E14" s="13"/>
      <c r="F14" s="2"/>
      <c r="G14" s="10"/>
      <c r="H14" s="13"/>
      <c r="I14" s="2"/>
      <c r="J14" s="13"/>
      <c r="K14" s="2"/>
    </row>
    <row r="15" spans="1:18" ht="15" x14ac:dyDescent="0.2">
      <c r="A15" s="2"/>
      <c r="B15" s="10" t="s">
        <v>8</v>
      </c>
      <c r="C15" s="9">
        <v>47.74</v>
      </c>
      <c r="D15" s="2" t="s">
        <v>4</v>
      </c>
      <c r="E15" s="12">
        <f>ROUNDDOWN(IF(K4=1,1.53775*(82-C15)^1.81,1.53775*(81.86-C15)^1.81),0)</f>
        <v>922</v>
      </c>
      <c r="F15" s="2"/>
      <c r="G15" s="10" t="s">
        <v>9</v>
      </c>
      <c r="H15" s="16">
        <v>275.13</v>
      </c>
      <c r="I15" s="2" t="s">
        <v>4</v>
      </c>
      <c r="J15" s="12">
        <f>ROUNDDOWN(0.03768*(480-H15)^1.85,0)</f>
        <v>711</v>
      </c>
      <c r="K15" s="2"/>
    </row>
    <row r="16" spans="1:18" ht="15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5" ht="15" x14ac:dyDescent="0.2">
      <c r="B17" s="2"/>
      <c r="C17" s="27" t="s">
        <v>2</v>
      </c>
      <c r="D17" s="27"/>
      <c r="E17" s="15">
        <f>ROUNDDOWN(E7,0)+ROUNDDOWN(E9,0)+ROUNDDOWN(E11,0)+ROUNDDOWN(E13,0)+ROUNDDOWN(E15,0)+ROUNDDOWN(J7,0)+ROUNDDOWN(J9,0)+ROUNDDOWN(J11,0)+ROUNDDOWN(J13,0)+ROUNDDOWN(J15,0)</f>
        <v>8472</v>
      </c>
    </row>
    <row r="18" spans="1:5" x14ac:dyDescent="0.2">
      <c r="A18" s="1"/>
    </row>
    <row r="19" spans="1:5" x14ac:dyDescent="0.2">
      <c r="A19" s="4"/>
      <c r="C19" t="s">
        <v>34</v>
      </c>
    </row>
  </sheetData>
  <sheetProtection sheet="1" objects="1" scenarios="1"/>
  <mergeCells count="2">
    <mergeCell ref="C17:D17"/>
    <mergeCell ref="I4:J4"/>
  </mergeCells>
  <phoneticPr fontId="0" type="noConversion"/>
  <printOptions gridLinesSet="0"/>
  <pageMargins left="0.75" right="0.75" top="1" bottom="1" header="0.5" footer="0.5"/>
  <pageSetup paperSize="9" orientation="landscape" horizontalDpi="4294967293" verticalDpi="300" r:id="rId1"/>
  <headerFooter alignWithMargins="0">
    <oddHeader>&amp;Cwww.athleticscoach.co.uk</oddHeader>
    <oddFooter>&amp;L© Sports Coach 2002                                 &amp;CPage &amp;P&amp;RVersion 1.0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10</xdr:col>
                    <xdr:colOff>28575</xdr:colOff>
                    <xdr:row>2</xdr:row>
                    <xdr:rowOff>228600</xdr:rowOff>
                  </from>
                  <to>
                    <xdr:col>10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9"/>
  <sheetViews>
    <sheetView showGridLines="0" workbookViewId="0">
      <selection activeCell="C7" sqref="C7"/>
    </sheetView>
  </sheetViews>
  <sheetFormatPr defaultColWidth="9.3203125" defaultRowHeight="14.25" x14ac:dyDescent="0.2"/>
  <cols>
    <col min="1" max="2" width="9.3203125" customWidth="1"/>
    <col min="3" max="3" width="8.73046875" customWidth="1"/>
    <col min="4" max="4" width="12.72265625" customWidth="1"/>
    <col min="5" max="5" width="9.3203125" customWidth="1"/>
    <col min="6" max="6" width="5.17578125" customWidth="1"/>
    <col min="7" max="7" width="3.84375" customWidth="1"/>
    <col min="8" max="8" width="6.06640625" customWidth="1"/>
  </cols>
  <sheetData>
    <row r="2" spans="1:18" ht="18" x14ac:dyDescent="0.2">
      <c r="A2" s="2"/>
      <c r="C2" s="2"/>
      <c r="D2" s="5" t="s">
        <v>22</v>
      </c>
    </row>
    <row r="3" spans="1:18" ht="18" x14ac:dyDescent="0.2">
      <c r="A3" s="2"/>
      <c r="B3" s="5"/>
      <c r="C3" s="2"/>
      <c r="D3" s="2"/>
    </row>
    <row r="4" spans="1:18" ht="15" x14ac:dyDescent="0.2">
      <c r="C4" s="6" t="s">
        <v>21</v>
      </c>
      <c r="I4" s="28" t="s">
        <v>20</v>
      </c>
      <c r="J4" s="28"/>
      <c r="K4" s="26">
        <v>1</v>
      </c>
      <c r="R4" t="s">
        <v>18</v>
      </c>
    </row>
    <row r="5" spans="1:18" ht="15" x14ac:dyDescent="0.2">
      <c r="A5" s="2"/>
      <c r="B5" s="2"/>
      <c r="C5" s="2"/>
      <c r="D5" s="2"/>
      <c r="E5" s="2"/>
      <c r="R5" t="s">
        <v>19</v>
      </c>
    </row>
    <row r="6" spans="1:18" ht="15" x14ac:dyDescent="0.2">
      <c r="A6" s="3"/>
      <c r="B6" s="2"/>
      <c r="C6" s="8" t="s">
        <v>0</v>
      </c>
      <c r="D6" s="2"/>
      <c r="E6" s="8" t="s">
        <v>1</v>
      </c>
      <c r="H6" s="8"/>
      <c r="J6" s="8"/>
    </row>
    <row r="7" spans="1:18" ht="15" x14ac:dyDescent="0.2">
      <c r="A7" s="2"/>
      <c r="B7" s="10" t="s">
        <v>11</v>
      </c>
      <c r="C7" s="11">
        <v>807</v>
      </c>
      <c r="D7" s="2" t="s">
        <v>13</v>
      </c>
      <c r="E7" s="14">
        <f>ROUNDDOWN(0.14354*(C7-220)^1.4,0)</f>
        <v>1079</v>
      </c>
      <c r="F7" s="2"/>
      <c r="K7" s="2"/>
    </row>
    <row r="8" spans="1:18" ht="15" x14ac:dyDescent="0.2">
      <c r="A8" s="2"/>
      <c r="B8" s="10"/>
      <c r="C8" s="2"/>
      <c r="D8" s="2"/>
      <c r="E8" s="13"/>
      <c r="F8" s="2"/>
      <c r="G8" s="10"/>
      <c r="H8" s="13"/>
      <c r="I8" s="2"/>
      <c r="J8" s="13"/>
      <c r="K8" s="2"/>
    </row>
    <row r="9" spans="1:18" ht="15" x14ac:dyDescent="0.2">
      <c r="A9" s="2"/>
      <c r="B9" s="10" t="s">
        <v>17</v>
      </c>
      <c r="C9" s="16">
        <v>68.53</v>
      </c>
      <c r="D9" s="2" t="s">
        <v>3</v>
      </c>
      <c r="E9" s="12">
        <f>ROUNDDOWN(10.14*(C9-7)^1.08,0)</f>
        <v>867</v>
      </c>
      <c r="F9" s="2"/>
      <c r="K9" s="2"/>
    </row>
    <row r="10" spans="1:18" ht="15" x14ac:dyDescent="0.2">
      <c r="A10" s="2"/>
      <c r="B10" s="10"/>
      <c r="C10" s="2"/>
      <c r="D10" s="2"/>
      <c r="E10" s="13"/>
      <c r="F10" s="2"/>
      <c r="G10" s="17"/>
      <c r="H10" s="18"/>
      <c r="I10" s="7"/>
      <c r="J10" s="18"/>
      <c r="K10" s="7"/>
    </row>
    <row r="11" spans="1:18" ht="15" x14ac:dyDescent="0.2">
      <c r="A11" s="2"/>
      <c r="B11" s="10" t="s">
        <v>7</v>
      </c>
      <c r="C11" s="9">
        <v>29</v>
      </c>
      <c r="D11" s="2" t="s">
        <v>4</v>
      </c>
      <c r="E11" s="12">
        <f>ROUNDDOWN(IF(K4=1,5.8425*(38-C11)^1.81,5.8425*(37.76-C11)^1.81),0)</f>
        <v>311</v>
      </c>
      <c r="F11" s="2"/>
      <c r="G11" s="19"/>
      <c r="H11" s="22"/>
      <c r="I11" s="20"/>
      <c r="J11" s="21"/>
      <c r="K11" s="20"/>
    </row>
    <row r="12" spans="1:18" ht="15" x14ac:dyDescent="0.2">
      <c r="A12" s="2"/>
      <c r="B12" s="10"/>
      <c r="C12" s="2"/>
      <c r="D12" s="2"/>
      <c r="E12" s="13"/>
      <c r="F12" s="2"/>
      <c r="G12" s="17"/>
      <c r="H12" s="18"/>
      <c r="I12" s="7"/>
      <c r="J12" s="18"/>
      <c r="K12" s="7"/>
    </row>
    <row r="13" spans="1:18" ht="15" x14ac:dyDescent="0.2">
      <c r="A13" s="2"/>
      <c r="B13" s="10" t="s">
        <v>15</v>
      </c>
      <c r="C13" s="16">
        <v>45.51</v>
      </c>
      <c r="D13" s="2" t="s">
        <v>3</v>
      </c>
      <c r="E13" s="12">
        <f>ROUNDDOWN(12.91*(C13-4)^1.1,0)</f>
        <v>777</v>
      </c>
      <c r="F13" s="2"/>
      <c r="K13" s="2"/>
    </row>
    <row r="14" spans="1:18" ht="15" x14ac:dyDescent="0.2">
      <c r="A14" s="2"/>
      <c r="B14" s="2"/>
      <c r="C14" s="2"/>
      <c r="D14" s="7"/>
      <c r="E14" s="13"/>
      <c r="F14" s="2"/>
      <c r="G14" s="10"/>
      <c r="H14" s="13"/>
      <c r="I14" s="2"/>
      <c r="J14" s="13"/>
      <c r="K14" s="2"/>
    </row>
    <row r="15" spans="1:18" ht="15" x14ac:dyDescent="0.2">
      <c r="A15" s="2"/>
      <c r="B15" s="10" t="s">
        <v>9</v>
      </c>
      <c r="C15" s="9">
        <v>275.13</v>
      </c>
      <c r="D15" s="2" t="s">
        <v>4</v>
      </c>
      <c r="E15" s="12">
        <f>ROUNDDOWN(0.03768*(480-C15)^1.85,0)</f>
        <v>711</v>
      </c>
      <c r="F15" s="2"/>
      <c r="K15" s="2"/>
    </row>
    <row r="16" spans="1:18" ht="15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5" ht="15" x14ac:dyDescent="0.2">
      <c r="B17" s="2"/>
      <c r="C17" s="27" t="s">
        <v>2</v>
      </c>
      <c r="D17" s="27"/>
      <c r="E17" s="15">
        <f>ROUNDDOWN(E7,0)+ROUNDDOWN(E9,0)+ROUNDDOWN(E11,0)+ROUNDDOWN(E13,0)+ROUNDDOWN(E15,0)</f>
        <v>3745</v>
      </c>
    </row>
    <row r="18" spans="1:5" x14ac:dyDescent="0.2">
      <c r="A18" s="1"/>
    </row>
    <row r="19" spans="1:5" x14ac:dyDescent="0.2">
      <c r="A19" s="4"/>
      <c r="C19" t="s">
        <v>34</v>
      </c>
    </row>
  </sheetData>
  <sheetProtection sheet="1" objects="1" scenarios="1"/>
  <mergeCells count="2">
    <mergeCell ref="I4:J4"/>
    <mergeCell ref="C17:D17"/>
  </mergeCells>
  <phoneticPr fontId="0" type="noConversion"/>
  <pageMargins left="0.75" right="0.75" top="1" bottom="1" header="0.5" footer="0.5"/>
  <pageSetup paperSize="9" orientation="landscape" horizontalDpi="300" verticalDpi="300" r:id="rId1"/>
  <headerFooter alignWithMargins="0">
    <oddHeader>&amp;Cwww.athleticscoach.co.uk</oddHeader>
    <oddFooter>&amp;L© Sports Coach 2002&amp;CPage 1&amp;RVersion 1.0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28575</xdr:colOff>
                    <xdr:row>2</xdr:row>
                    <xdr:rowOff>228600</xdr:rowOff>
                  </from>
                  <to>
                    <xdr:col>10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19"/>
  <sheetViews>
    <sheetView showGridLines="0" workbookViewId="0">
      <selection activeCell="C7" sqref="C7"/>
    </sheetView>
  </sheetViews>
  <sheetFormatPr defaultColWidth="9.3203125" defaultRowHeight="14.25" x14ac:dyDescent="0.2"/>
  <cols>
    <col min="1" max="2" width="9.3203125" customWidth="1"/>
    <col min="3" max="3" width="8.73046875" customWidth="1"/>
    <col min="4" max="4" width="12.72265625" customWidth="1"/>
    <col min="5" max="5" width="10.35546875" bestFit="1" customWidth="1"/>
    <col min="6" max="6" width="5.17578125" customWidth="1"/>
    <col min="7" max="7" width="3.84375" customWidth="1"/>
    <col min="8" max="8" width="6.06640625" customWidth="1"/>
  </cols>
  <sheetData>
    <row r="2" spans="1:18" ht="18" x14ac:dyDescent="0.2">
      <c r="A2" s="2"/>
      <c r="C2" s="2"/>
      <c r="D2" s="5" t="s">
        <v>23</v>
      </c>
    </row>
    <row r="3" spans="1:18" ht="18" x14ac:dyDescent="0.2">
      <c r="A3" s="2"/>
      <c r="B3" s="5"/>
      <c r="C3" s="2"/>
      <c r="D3" s="2"/>
    </row>
    <row r="4" spans="1:18" ht="15" x14ac:dyDescent="0.2">
      <c r="C4" s="6" t="s">
        <v>21</v>
      </c>
      <c r="I4" s="28" t="s">
        <v>20</v>
      </c>
      <c r="J4" s="28"/>
      <c r="K4" s="26">
        <v>1</v>
      </c>
      <c r="R4" t="s">
        <v>18</v>
      </c>
    </row>
    <row r="5" spans="1:18" ht="15" x14ac:dyDescent="0.2">
      <c r="A5" s="2"/>
      <c r="B5" s="2"/>
      <c r="C5" s="2"/>
      <c r="D5" s="2"/>
      <c r="E5" s="2"/>
      <c r="R5" t="s">
        <v>19</v>
      </c>
    </row>
    <row r="6" spans="1:18" ht="15" x14ac:dyDescent="0.2">
      <c r="A6" s="3"/>
      <c r="B6" s="2"/>
      <c r="C6" s="8" t="s">
        <v>0</v>
      </c>
      <c r="D6" s="2"/>
      <c r="E6" s="8" t="s">
        <v>1</v>
      </c>
      <c r="H6" s="8"/>
      <c r="J6" s="8"/>
    </row>
    <row r="7" spans="1:18" ht="15" x14ac:dyDescent="0.2">
      <c r="A7" s="2"/>
      <c r="B7" s="10" t="s">
        <v>25</v>
      </c>
      <c r="C7" s="9">
        <v>7.1</v>
      </c>
      <c r="D7" s="2" t="s">
        <v>4</v>
      </c>
      <c r="E7" s="12">
        <f>ROUNDDOWN(IF(K4=1,58.015*(11.5-C7)^1.81, 58.015*(11.26-C7)^1.81),0)</f>
        <v>847</v>
      </c>
      <c r="F7" s="2"/>
      <c r="K7" s="2"/>
    </row>
    <row r="8" spans="1:18" ht="15" x14ac:dyDescent="0.2">
      <c r="A8" s="2"/>
      <c r="B8" s="10"/>
      <c r="C8" s="2"/>
      <c r="D8" s="2"/>
      <c r="E8" s="13"/>
      <c r="F8" s="2"/>
      <c r="G8" s="10"/>
      <c r="H8" s="13"/>
      <c r="I8" s="2"/>
      <c r="J8" s="13"/>
      <c r="K8" s="2"/>
    </row>
    <row r="9" spans="1:18" ht="15" x14ac:dyDescent="0.2">
      <c r="A9" s="2"/>
      <c r="B9" s="10" t="s">
        <v>11</v>
      </c>
      <c r="C9" s="11">
        <v>807</v>
      </c>
      <c r="D9" s="2" t="s">
        <v>13</v>
      </c>
      <c r="E9" s="14">
        <f>ROUNDDOWN(0.14354*(C9-220)^1.4,0)</f>
        <v>1079</v>
      </c>
      <c r="F9" s="2"/>
      <c r="K9" s="2"/>
    </row>
    <row r="10" spans="1:18" ht="15" x14ac:dyDescent="0.2">
      <c r="A10" s="2"/>
      <c r="B10" s="10"/>
      <c r="C10" s="2"/>
      <c r="D10" s="2"/>
      <c r="E10" s="13"/>
      <c r="F10" s="2"/>
      <c r="G10" s="17"/>
      <c r="H10" s="18"/>
      <c r="I10" s="7"/>
      <c r="J10" s="18"/>
      <c r="K10" s="7"/>
    </row>
    <row r="11" spans="1:18" ht="15" x14ac:dyDescent="0.2">
      <c r="A11" s="2"/>
      <c r="B11" s="10" t="s">
        <v>12</v>
      </c>
      <c r="C11" s="9">
        <v>16.57</v>
      </c>
      <c r="D11" s="2" t="s">
        <v>3</v>
      </c>
      <c r="E11" s="14">
        <f>ROUNDDOWN(51.39*(C11-1.5)^1.05,0)</f>
        <v>886</v>
      </c>
      <c r="F11" s="2"/>
      <c r="G11" s="19"/>
      <c r="H11" s="22"/>
      <c r="I11" s="20"/>
      <c r="J11" s="21"/>
      <c r="K11" s="20"/>
    </row>
    <row r="12" spans="1:18" ht="15" x14ac:dyDescent="0.2">
      <c r="A12" s="2"/>
      <c r="B12" s="10"/>
      <c r="C12" s="2"/>
      <c r="D12" s="2"/>
      <c r="E12" s="13"/>
      <c r="F12" s="2"/>
      <c r="G12" s="17"/>
      <c r="H12" s="18"/>
      <c r="I12" s="7"/>
      <c r="J12" s="18"/>
      <c r="K12" s="7"/>
    </row>
    <row r="13" spans="1:18" ht="15" x14ac:dyDescent="0.2">
      <c r="A13" s="2"/>
      <c r="B13" s="10" t="s">
        <v>10</v>
      </c>
      <c r="C13" s="11">
        <v>200</v>
      </c>
      <c r="D13" s="2" t="s">
        <v>13</v>
      </c>
      <c r="E13" s="14">
        <f>ROUNDDOWN(0.8465*(C13-75)^1.42,0)</f>
        <v>803</v>
      </c>
      <c r="F13" s="2"/>
      <c r="K13" s="2"/>
    </row>
    <row r="14" spans="1:18" ht="15" x14ac:dyDescent="0.2">
      <c r="A14" s="2"/>
      <c r="B14" s="2"/>
      <c r="C14" s="2"/>
      <c r="D14" s="7"/>
      <c r="E14" s="13"/>
      <c r="F14" s="2"/>
      <c r="G14" s="10"/>
      <c r="H14" s="13"/>
      <c r="I14" s="2"/>
      <c r="J14" s="13"/>
      <c r="K14" s="2"/>
    </row>
    <row r="15" spans="1:18" ht="15" x14ac:dyDescent="0.2">
      <c r="A15" s="2"/>
      <c r="B15" s="10" t="s">
        <v>24</v>
      </c>
      <c r="C15" s="9">
        <v>121</v>
      </c>
      <c r="D15" s="2" t="s">
        <v>4</v>
      </c>
      <c r="E15" s="12">
        <f>ROUNDDOWN(0.08713*(305.5-C15)^1.85,0)</f>
        <v>1356</v>
      </c>
      <c r="F15" s="2"/>
      <c r="K15" s="2"/>
    </row>
    <row r="16" spans="1:18" ht="15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5" ht="15" x14ac:dyDescent="0.2">
      <c r="B17" s="2"/>
      <c r="C17" s="27" t="s">
        <v>2</v>
      </c>
      <c r="D17" s="27"/>
      <c r="E17" s="15">
        <f>ROUNDDOWN(E7,0)+ROUNDDOWN(E9,0)+ROUNDDOWN(E11,0)+ROUNDDOWN(E13,0)+ROUNDDOWN(E15,0)</f>
        <v>4971</v>
      </c>
    </row>
    <row r="18" spans="1:5" x14ac:dyDescent="0.2">
      <c r="A18" s="1"/>
    </row>
    <row r="19" spans="1:5" x14ac:dyDescent="0.2">
      <c r="A19" s="4"/>
      <c r="C19" t="s">
        <v>34</v>
      </c>
    </row>
  </sheetData>
  <sheetProtection sheet="1" objects="1" scenarios="1"/>
  <mergeCells count="2">
    <mergeCell ref="I4:J4"/>
    <mergeCell ref="C17:D17"/>
  </mergeCells>
  <phoneticPr fontId="0" type="noConversion"/>
  <pageMargins left="0.75" right="0.75" top="1" bottom="1" header="0.5" footer="0.5"/>
  <pageSetup paperSize="9" orientation="landscape" horizontalDpi="300" verticalDpi="300" r:id="rId1"/>
  <headerFooter alignWithMargins="0">
    <oddHeader>&amp;Cwww.athleticscoach.co.uk</oddHeader>
    <oddFooter>&amp;L© Sports Coach 2002&amp;CPage 1&amp;RVersion 1.0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10</xdr:col>
                    <xdr:colOff>28575</xdr:colOff>
                    <xdr:row>2</xdr:row>
                    <xdr:rowOff>228600</xdr:rowOff>
                  </from>
                  <to>
                    <xdr:col>10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19"/>
  <sheetViews>
    <sheetView showGridLines="0" workbookViewId="0">
      <selection activeCell="C7" sqref="C7"/>
    </sheetView>
  </sheetViews>
  <sheetFormatPr defaultColWidth="9.3203125" defaultRowHeight="14.25" x14ac:dyDescent="0.2"/>
  <cols>
    <col min="1" max="2" width="9.3203125" customWidth="1"/>
    <col min="3" max="3" width="8.73046875" customWidth="1"/>
    <col min="4" max="4" width="12.72265625" customWidth="1"/>
    <col min="5" max="5" width="10.35546875" customWidth="1"/>
    <col min="6" max="6" width="5.17578125" customWidth="1"/>
    <col min="7" max="7" width="3.84375" customWidth="1"/>
    <col min="8" max="8" width="7.98828125" customWidth="1"/>
    <col min="9" max="9" width="8.73046875" customWidth="1"/>
    <col min="10" max="10" width="10.65234375" customWidth="1"/>
    <col min="11" max="11" width="8.43359375" customWidth="1"/>
  </cols>
  <sheetData>
    <row r="2" spans="1:18" ht="18" x14ac:dyDescent="0.2">
      <c r="A2" s="2"/>
      <c r="C2" s="2"/>
      <c r="D2" s="5" t="s">
        <v>28</v>
      </c>
    </row>
    <row r="3" spans="1:18" ht="18" x14ac:dyDescent="0.2">
      <c r="A3" s="2"/>
      <c r="B3" s="5"/>
      <c r="C3" s="2"/>
      <c r="D3" s="2"/>
    </row>
    <row r="4" spans="1:18" ht="15" x14ac:dyDescent="0.2">
      <c r="C4" s="6" t="s">
        <v>26</v>
      </c>
      <c r="I4" s="28" t="s">
        <v>20</v>
      </c>
      <c r="J4" s="28"/>
      <c r="K4" s="26">
        <v>1</v>
      </c>
      <c r="R4" t="s">
        <v>18</v>
      </c>
    </row>
    <row r="5" spans="1:18" ht="15" x14ac:dyDescent="0.2">
      <c r="A5" s="2"/>
      <c r="B5" s="2"/>
      <c r="C5" s="2"/>
      <c r="D5" s="2"/>
      <c r="E5" s="2"/>
      <c r="R5" t="s">
        <v>19</v>
      </c>
    </row>
    <row r="6" spans="1:18" ht="15" x14ac:dyDescent="0.2">
      <c r="A6" s="3"/>
      <c r="B6" s="2"/>
      <c r="C6" s="8" t="s">
        <v>0</v>
      </c>
      <c r="D6" s="2"/>
      <c r="E6" s="8" t="s">
        <v>1</v>
      </c>
      <c r="H6" s="8"/>
      <c r="J6" s="8"/>
    </row>
    <row r="7" spans="1:18" ht="15" x14ac:dyDescent="0.2">
      <c r="A7" s="2"/>
      <c r="B7" s="10" t="s">
        <v>25</v>
      </c>
      <c r="C7" s="9">
        <v>7</v>
      </c>
      <c r="D7" s="2" t="s">
        <v>4</v>
      </c>
      <c r="E7" s="12">
        <f>ROUNDDOWN(IF(K4=1,58.015*(11.5-C7)^1.81, 58.015*(11.26-C7)^1.81),0)</f>
        <v>882</v>
      </c>
      <c r="F7" s="2"/>
      <c r="H7" s="10" t="s">
        <v>16</v>
      </c>
      <c r="I7" s="11">
        <v>500</v>
      </c>
      <c r="J7" s="2" t="s">
        <v>13</v>
      </c>
      <c r="K7" s="12">
        <f>ROUNDDOWN(0.2797*(I7-100)^1.35,0)</f>
        <v>910</v>
      </c>
    </row>
    <row r="8" spans="1:18" ht="15" x14ac:dyDescent="0.2">
      <c r="A8" s="2"/>
      <c r="B8" s="10"/>
      <c r="C8" s="2"/>
      <c r="D8" s="2"/>
      <c r="E8" s="13"/>
      <c r="F8" s="2"/>
      <c r="G8" s="10"/>
      <c r="H8" s="13"/>
      <c r="I8" s="2"/>
      <c r="J8" s="13"/>
      <c r="K8" s="2"/>
    </row>
    <row r="9" spans="1:18" ht="15" x14ac:dyDescent="0.2">
      <c r="A9" s="2"/>
      <c r="B9" s="10" t="s">
        <v>11</v>
      </c>
      <c r="C9" s="11">
        <v>800</v>
      </c>
      <c r="D9" s="2" t="s">
        <v>13</v>
      </c>
      <c r="E9" s="14">
        <f>ROUNDDOWN(0.14354*(C9-220)^1.4,0)</f>
        <v>1061</v>
      </c>
      <c r="F9" s="2"/>
      <c r="H9" s="10" t="s">
        <v>24</v>
      </c>
      <c r="I9" s="9">
        <v>132</v>
      </c>
      <c r="J9" s="2" t="s">
        <v>4</v>
      </c>
      <c r="K9" s="12">
        <f>ROUNDDOWN(0.08713*(305.5-I9)^1.85,0)</f>
        <v>1210</v>
      </c>
    </row>
    <row r="10" spans="1:18" ht="15" x14ac:dyDescent="0.2">
      <c r="A10" s="2"/>
      <c r="B10" s="10"/>
      <c r="C10" s="2"/>
      <c r="D10" s="2"/>
      <c r="E10" s="13"/>
      <c r="F10" s="2"/>
      <c r="G10" s="17"/>
      <c r="H10" s="18"/>
      <c r="I10" s="7"/>
      <c r="J10" s="18"/>
      <c r="K10" s="7"/>
    </row>
    <row r="11" spans="1:18" ht="15" x14ac:dyDescent="0.2">
      <c r="A11" s="2"/>
      <c r="B11" s="10" t="s">
        <v>12</v>
      </c>
      <c r="C11" s="9">
        <v>16.5</v>
      </c>
      <c r="D11" s="2" t="s">
        <v>3</v>
      </c>
      <c r="E11" s="14">
        <f>ROUNDDOWN(51.39*(C11-1.5)^1.05,0)</f>
        <v>882</v>
      </c>
      <c r="F11" s="2"/>
      <c r="G11" s="19"/>
      <c r="H11" s="22"/>
      <c r="I11" s="20"/>
      <c r="J11" s="21"/>
      <c r="K11" s="20"/>
    </row>
    <row r="12" spans="1:18" ht="15" x14ac:dyDescent="0.2">
      <c r="A12" s="2"/>
      <c r="B12" s="10"/>
      <c r="C12" s="2"/>
      <c r="D12" s="2"/>
      <c r="E12" s="13"/>
      <c r="F12" s="2"/>
      <c r="G12" s="17"/>
      <c r="H12" s="18"/>
      <c r="I12" s="7"/>
      <c r="J12" s="18"/>
      <c r="K12" s="7"/>
    </row>
    <row r="13" spans="1:18" ht="15" x14ac:dyDescent="0.2">
      <c r="A13" s="2"/>
      <c r="B13" s="10" t="s">
        <v>10</v>
      </c>
      <c r="C13" s="11">
        <v>200</v>
      </c>
      <c r="D13" s="2" t="s">
        <v>13</v>
      </c>
      <c r="E13" s="14">
        <f>ROUNDDOWN(0.8465*(C13-75)^1.42,0)</f>
        <v>803</v>
      </c>
      <c r="F13" s="2"/>
      <c r="K13" s="2"/>
    </row>
    <row r="14" spans="1:18" ht="15" x14ac:dyDescent="0.2">
      <c r="A14" s="2"/>
      <c r="B14" s="2"/>
      <c r="C14" s="2"/>
      <c r="D14" s="7"/>
      <c r="E14" s="13"/>
      <c r="F14" s="2"/>
      <c r="G14" s="10"/>
      <c r="H14" s="13"/>
      <c r="I14" s="2"/>
      <c r="J14" s="13"/>
      <c r="K14" s="2"/>
    </row>
    <row r="15" spans="1:18" ht="15" x14ac:dyDescent="0.2">
      <c r="A15" s="2"/>
      <c r="B15" s="10" t="s">
        <v>27</v>
      </c>
      <c r="C15" s="9">
        <v>12</v>
      </c>
      <c r="D15" s="2" t="s">
        <v>4</v>
      </c>
      <c r="E15" s="12">
        <f>ROUNDDOWN(IF(K4=1,20.5173*(15.5-C15)^1.92,20.5173*(15.26-C15)^1.92),0)</f>
        <v>227</v>
      </c>
      <c r="F15" s="2"/>
      <c r="K15" s="2"/>
    </row>
    <row r="16" spans="1:18" ht="15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5" ht="15" x14ac:dyDescent="0.2">
      <c r="B17" s="2"/>
      <c r="C17" s="27" t="s">
        <v>2</v>
      </c>
      <c r="D17" s="27"/>
      <c r="E17" s="15">
        <f>ROUNDDOWN(E7,0)+ROUNDDOWN(E9,0)+ROUNDDOWN(E11,0)+ROUNDDOWN(E13,0)+ROUNDDOWN(E15,0)+ROUNDDOWN(K7,0)+ROUNDDOWN(K9,0)</f>
        <v>5975</v>
      </c>
    </row>
    <row r="18" spans="1:5" x14ac:dyDescent="0.2">
      <c r="A18" s="1"/>
    </row>
    <row r="19" spans="1:5" x14ac:dyDescent="0.2">
      <c r="A19" s="4"/>
      <c r="C19" t="s">
        <v>34</v>
      </c>
    </row>
  </sheetData>
  <sheetProtection sheet="1" objects="1" scenarios="1"/>
  <mergeCells count="2">
    <mergeCell ref="I4:J4"/>
    <mergeCell ref="C17:D17"/>
  </mergeCells>
  <phoneticPr fontId="0" type="noConversion"/>
  <pageMargins left="0.75" right="0.75" top="1" bottom="1" header="0.5" footer="0.5"/>
  <pageSetup paperSize="9" orientation="landscape" horizontalDpi="300" verticalDpi="300" r:id="rId1"/>
  <headerFooter alignWithMargins="0">
    <oddHeader>&amp;Cwww.athleticscoach.co.uk</oddHeader>
    <oddFooter>&amp;L© Sports Coach 2002&amp;CPage 1&amp;RVersion 1.0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10</xdr:col>
                    <xdr:colOff>28575</xdr:colOff>
                    <xdr:row>2</xdr:row>
                    <xdr:rowOff>228600</xdr:rowOff>
                  </from>
                  <to>
                    <xdr:col>11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R19"/>
  <sheetViews>
    <sheetView showGridLines="0" workbookViewId="0">
      <selection activeCell="C7" sqref="C7"/>
    </sheetView>
  </sheetViews>
  <sheetFormatPr defaultColWidth="9.3203125" defaultRowHeight="14.25" x14ac:dyDescent="0.2"/>
  <cols>
    <col min="1" max="1" width="5.32421875" customWidth="1"/>
    <col min="2" max="2" width="11.09765625" customWidth="1"/>
    <col min="3" max="3" width="8.28515625" customWidth="1"/>
    <col min="4" max="4" width="13.01953125" customWidth="1"/>
    <col min="5" max="5" width="8.13671875" customWidth="1"/>
    <col min="6" max="6" width="5.32421875" customWidth="1"/>
    <col min="7" max="7" width="12.72265625" customWidth="1"/>
    <col min="8" max="8" width="8.875" customWidth="1"/>
    <col min="9" max="9" width="10.94921875" customWidth="1"/>
    <col min="10" max="10" width="7.25" customWidth="1"/>
    <col min="11" max="11" width="9.3203125" customWidth="1"/>
    <col min="12" max="12" width="9.765625" customWidth="1"/>
  </cols>
  <sheetData>
    <row r="2" spans="1:18" ht="18" x14ac:dyDescent="0.2">
      <c r="A2" s="2"/>
      <c r="C2" s="2"/>
      <c r="D2" s="5" t="s">
        <v>29</v>
      </c>
    </row>
    <row r="3" spans="1:18" ht="18" x14ac:dyDescent="0.2">
      <c r="A3" s="2"/>
      <c r="B3" s="5"/>
      <c r="C3" s="2"/>
      <c r="D3" s="2"/>
    </row>
    <row r="4" spans="1:18" ht="15" x14ac:dyDescent="0.2">
      <c r="C4" s="6" t="s">
        <v>5</v>
      </c>
      <c r="I4" s="28" t="s">
        <v>20</v>
      </c>
      <c r="J4" s="28"/>
      <c r="K4" s="26">
        <v>1</v>
      </c>
      <c r="R4" t="s">
        <v>18</v>
      </c>
    </row>
    <row r="5" spans="1:18" ht="15" x14ac:dyDescent="0.2">
      <c r="A5" s="2"/>
      <c r="B5" s="2"/>
      <c r="C5" s="2"/>
      <c r="D5" s="2"/>
      <c r="E5" s="2"/>
      <c r="R5" t="s">
        <v>19</v>
      </c>
    </row>
    <row r="6" spans="1:18" ht="15" x14ac:dyDescent="0.2">
      <c r="A6" s="3"/>
      <c r="B6" s="2"/>
      <c r="C6" s="8" t="s">
        <v>0</v>
      </c>
      <c r="D6" s="2"/>
      <c r="E6" s="8" t="s">
        <v>1</v>
      </c>
      <c r="H6" s="8" t="s">
        <v>0</v>
      </c>
      <c r="J6" s="8" t="s">
        <v>1</v>
      </c>
    </row>
    <row r="7" spans="1:18" ht="15" x14ac:dyDescent="0.2">
      <c r="A7" s="2"/>
      <c r="B7" s="10" t="s">
        <v>6</v>
      </c>
      <c r="C7" s="9">
        <v>12</v>
      </c>
      <c r="D7" s="2" t="s">
        <v>4</v>
      </c>
      <c r="E7" s="14">
        <f>ROUNDDOWN(IF(K4=1,17.857*(21-C7)^1.81,17.857*(21-0.24-C7)^1.81),0)</f>
        <v>952</v>
      </c>
      <c r="F7" s="2"/>
      <c r="G7" s="10" t="s">
        <v>30</v>
      </c>
      <c r="H7" s="9">
        <v>16</v>
      </c>
      <c r="I7" s="2" t="s">
        <v>4</v>
      </c>
      <c r="J7" s="12">
        <f>ROUNDDOWN(IF(K4=1,9.23076*(26.7-H7)^1.835,9.23076*(26.7-0.24-H7)^1.835),0)</f>
        <v>714</v>
      </c>
      <c r="K7" s="2"/>
      <c r="L7" s="23"/>
    </row>
    <row r="8" spans="1:18" ht="15" x14ac:dyDescent="0.2">
      <c r="A8" s="2"/>
      <c r="B8" s="10"/>
      <c r="C8" s="2"/>
      <c r="D8" s="2"/>
      <c r="E8" s="13"/>
      <c r="F8" s="2"/>
      <c r="G8" s="10"/>
      <c r="H8" s="13"/>
      <c r="I8" s="2"/>
      <c r="J8" s="13"/>
      <c r="K8" s="2"/>
    </row>
    <row r="9" spans="1:18" ht="15" x14ac:dyDescent="0.2">
      <c r="A9" s="2"/>
      <c r="B9" s="10" t="s">
        <v>15</v>
      </c>
      <c r="C9" s="16">
        <v>50</v>
      </c>
      <c r="D9" s="2" t="s">
        <v>3</v>
      </c>
      <c r="E9" s="12">
        <f>ROUNDDOWN(12.3311*(C9-3)^1.1,0)</f>
        <v>851</v>
      </c>
      <c r="F9" s="2"/>
      <c r="G9" s="10" t="s">
        <v>11</v>
      </c>
      <c r="H9" s="11">
        <v>790</v>
      </c>
      <c r="I9" s="2" t="s">
        <v>13</v>
      </c>
      <c r="J9" s="14">
        <f>ROUNDDOWN(0.188807*(H9-210)^1.41,0)</f>
        <v>1487</v>
      </c>
      <c r="K9" s="2"/>
    </row>
    <row r="10" spans="1:18" ht="15" x14ac:dyDescent="0.2">
      <c r="A10" s="2"/>
      <c r="B10" s="10"/>
      <c r="C10" s="2"/>
      <c r="D10" s="2"/>
      <c r="E10" s="13"/>
      <c r="F10" s="2"/>
      <c r="G10" s="10"/>
      <c r="H10" s="13"/>
      <c r="I10" s="2"/>
      <c r="J10" s="13"/>
      <c r="K10" s="2"/>
    </row>
    <row r="11" spans="1:18" ht="15" x14ac:dyDescent="0.2">
      <c r="A11" s="2"/>
      <c r="B11" s="10" t="s">
        <v>16</v>
      </c>
      <c r="C11" s="16">
        <v>290</v>
      </c>
      <c r="D11" s="2" t="s">
        <v>13</v>
      </c>
      <c r="E11" s="12">
        <f>ROUNDDOWN(0.44125*(C11-100)^1.35,0)</f>
        <v>526</v>
      </c>
      <c r="F11" s="2"/>
      <c r="G11" s="10" t="s">
        <v>12</v>
      </c>
      <c r="H11" s="9">
        <v>13</v>
      </c>
      <c r="I11" s="2" t="s">
        <v>3</v>
      </c>
      <c r="J11" s="14">
        <f>ROUNDDOWN(56.0211*(H11-1.5)^1.05,0)</f>
        <v>727</v>
      </c>
      <c r="K11" s="2"/>
    </row>
    <row r="12" spans="1:18" ht="15" x14ac:dyDescent="0.2">
      <c r="A12" s="2"/>
      <c r="B12" s="10"/>
      <c r="C12" s="2"/>
      <c r="D12" s="2"/>
      <c r="E12" s="13"/>
      <c r="F12" s="2"/>
      <c r="G12" s="10"/>
      <c r="H12" s="13"/>
      <c r="I12" s="2"/>
      <c r="J12" s="13"/>
      <c r="K12" s="2"/>
    </row>
    <row r="13" spans="1:18" ht="15" x14ac:dyDescent="0.2">
      <c r="A13" s="2"/>
      <c r="B13" s="10" t="s">
        <v>17</v>
      </c>
      <c r="C13" s="16">
        <v>45</v>
      </c>
      <c r="D13" s="2" t="s">
        <v>3</v>
      </c>
      <c r="E13" s="12">
        <f>ROUNDDOWN(15.9803*(C13-3.8)^1.04,0)</f>
        <v>763</v>
      </c>
      <c r="F13" s="2"/>
      <c r="G13" s="10" t="s">
        <v>10</v>
      </c>
      <c r="H13" s="11">
        <v>200</v>
      </c>
      <c r="I13" s="2" t="s">
        <v>13</v>
      </c>
      <c r="J13" s="14">
        <f>ROUNDDOWN(1.84523*(H13-75)^1.348,0)</f>
        <v>1237</v>
      </c>
      <c r="K13" s="2"/>
      <c r="L13" s="23"/>
    </row>
    <row r="14" spans="1:18" ht="15" x14ac:dyDescent="0.2">
      <c r="A14" s="2"/>
      <c r="B14" s="2"/>
      <c r="C14" s="2"/>
      <c r="D14" s="7"/>
      <c r="E14" s="13"/>
      <c r="F14" s="2"/>
      <c r="G14" s="10"/>
      <c r="H14" s="13"/>
      <c r="I14" s="2"/>
      <c r="J14" s="13"/>
      <c r="K14" s="2"/>
      <c r="L14" s="23"/>
    </row>
    <row r="15" spans="1:18" ht="15" x14ac:dyDescent="0.2">
      <c r="A15" s="2"/>
      <c r="B15" s="10" t="s">
        <v>8</v>
      </c>
      <c r="C15" s="9">
        <v>59</v>
      </c>
      <c r="D15" s="2" t="s">
        <v>4</v>
      </c>
      <c r="E15" s="12">
        <f>ROUNDDOWN(IF(K4=1,1.34285*(91.7-C15)^1.81,1.34285*(91.7-0.14-C15)^1.81),0)</f>
        <v>740</v>
      </c>
      <c r="F15" s="2"/>
      <c r="G15" s="10" t="s">
        <v>9</v>
      </c>
      <c r="H15" s="11">
        <v>300</v>
      </c>
      <c r="I15" s="2" t="s">
        <v>4</v>
      </c>
      <c r="J15" s="12">
        <f>ROUNDDOWN(0.02883*(535-H15)^1.88,0)</f>
        <v>826</v>
      </c>
      <c r="K15" s="2"/>
      <c r="L15" s="23"/>
    </row>
    <row r="16" spans="1:18" ht="15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ht="15" x14ac:dyDescent="0.2">
      <c r="B17" s="2"/>
      <c r="C17" s="27" t="s">
        <v>2</v>
      </c>
      <c r="D17" s="27"/>
      <c r="E17" s="15">
        <f>ROUNDDOWN(E7,0)+ROUNDDOWN(J9,0)+ROUNDDOWN(J11,0)+ROUNDDOWN(J13,0)+ROUNDDOWN(E15,0)+ROUNDDOWN(J7,0)+ROUNDDOWN(E9,0)+ROUNDDOWN(E11,0)+ROUNDDOWN(E13,0)+ROUNDDOWN(J15,0)</f>
        <v>8823</v>
      </c>
      <c r="L17" s="23"/>
    </row>
    <row r="18" spans="1:12" x14ac:dyDescent="0.2">
      <c r="A18" s="1"/>
    </row>
    <row r="19" spans="1:12" x14ac:dyDescent="0.2">
      <c r="A19" s="4"/>
      <c r="C19" t="s">
        <v>34</v>
      </c>
    </row>
  </sheetData>
  <sheetProtection sheet="1" objects="1" scenarios="1"/>
  <mergeCells count="2">
    <mergeCell ref="I4:J4"/>
    <mergeCell ref="C17:D17"/>
  </mergeCells>
  <phoneticPr fontId="0" type="noConversion"/>
  <pageMargins left="0.75" right="0.75" top="1" bottom="1" header="0.5" footer="0.5"/>
  <pageSetup paperSize="9" orientation="landscape" horizontalDpi="300" verticalDpi="300" r:id="rId1"/>
  <headerFooter alignWithMargins="0">
    <oddHeader>&amp;Cwww.athleticscoach.co.uk</oddHeader>
    <oddFooter>&amp;L© Sports Coach 2002&amp;CPage 1&amp;RVersion 1.0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10</xdr:col>
                    <xdr:colOff>28575</xdr:colOff>
                    <xdr:row>2</xdr:row>
                    <xdr:rowOff>228600</xdr:rowOff>
                  </from>
                  <to>
                    <xdr:col>10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R19"/>
  <sheetViews>
    <sheetView showGridLines="0" workbookViewId="0">
      <selection activeCell="I12" sqref="I12"/>
    </sheetView>
  </sheetViews>
  <sheetFormatPr defaultColWidth="9.3203125" defaultRowHeight="14.25" x14ac:dyDescent="0.2"/>
  <cols>
    <col min="1" max="2" width="9.3203125" customWidth="1"/>
    <col min="3" max="3" width="8.73046875" customWidth="1"/>
    <col min="4" max="4" width="12.72265625" customWidth="1"/>
    <col min="5" max="5" width="10.35546875" customWidth="1"/>
    <col min="6" max="6" width="5.17578125" customWidth="1"/>
    <col min="7" max="7" width="3.84375" customWidth="1"/>
    <col min="8" max="8" width="7.98828125" customWidth="1"/>
    <col min="9" max="9" width="8.73046875" customWidth="1"/>
    <col min="10" max="10" width="10.65234375" customWidth="1"/>
    <col min="11" max="11" width="8.43359375" customWidth="1"/>
  </cols>
  <sheetData>
    <row r="2" spans="1:18" ht="18" x14ac:dyDescent="0.2">
      <c r="A2" s="2"/>
      <c r="C2" s="2"/>
      <c r="D2" s="5" t="s">
        <v>31</v>
      </c>
    </row>
    <row r="3" spans="1:18" ht="18" x14ac:dyDescent="0.2">
      <c r="A3" s="2"/>
      <c r="B3" s="5"/>
      <c r="C3" s="2"/>
      <c r="D3" s="2"/>
    </row>
    <row r="4" spans="1:18" ht="15" x14ac:dyDescent="0.2">
      <c r="C4" s="6" t="s">
        <v>26</v>
      </c>
      <c r="I4" s="28" t="s">
        <v>20</v>
      </c>
      <c r="J4" s="28"/>
      <c r="K4" s="26">
        <v>1</v>
      </c>
      <c r="R4" t="s">
        <v>18</v>
      </c>
    </row>
    <row r="5" spans="1:18" ht="15" x14ac:dyDescent="0.2">
      <c r="A5" s="2"/>
      <c r="B5" s="2"/>
      <c r="C5" s="2"/>
      <c r="D5" s="2"/>
      <c r="E5" s="2"/>
      <c r="R5" t="s">
        <v>19</v>
      </c>
    </row>
    <row r="6" spans="1:18" ht="15" x14ac:dyDescent="0.2">
      <c r="A6" s="3"/>
      <c r="B6" s="2"/>
      <c r="C6" s="8" t="s">
        <v>0</v>
      </c>
      <c r="D6" s="2"/>
      <c r="E6" s="8" t="s">
        <v>1</v>
      </c>
      <c r="H6" s="8"/>
      <c r="J6" s="8"/>
    </row>
    <row r="7" spans="1:18" ht="15" x14ac:dyDescent="0.2">
      <c r="A7" s="2"/>
      <c r="B7" s="10" t="s">
        <v>30</v>
      </c>
      <c r="C7" s="9">
        <v>15.74</v>
      </c>
      <c r="D7" s="2" t="s">
        <v>4</v>
      </c>
      <c r="E7" s="12">
        <f>ROUNDDOWN(IF(K4=1,9.23076*(26.7-C7)^1.835,9.23076*(26.7-0.24-C7)^1.835),0)</f>
        <v>746</v>
      </c>
      <c r="F7" s="2"/>
      <c r="H7" s="10" t="s">
        <v>11</v>
      </c>
      <c r="I7" s="11">
        <v>524</v>
      </c>
      <c r="J7" s="2" t="s">
        <v>13</v>
      </c>
      <c r="K7" s="14">
        <f>ROUNDDOWN(0.188807*(I7-210)^1.41,0)</f>
        <v>626</v>
      </c>
    </row>
    <row r="8" spans="1:18" ht="15" x14ac:dyDescent="0.2">
      <c r="A8" s="2"/>
      <c r="B8" s="10"/>
      <c r="C8" s="2"/>
      <c r="D8" s="2"/>
      <c r="E8" s="13"/>
      <c r="F8" s="2"/>
      <c r="G8" s="10"/>
      <c r="H8" s="13"/>
      <c r="I8" s="2"/>
      <c r="J8" s="13"/>
      <c r="K8" s="2"/>
    </row>
    <row r="9" spans="1:18" ht="15" x14ac:dyDescent="0.2">
      <c r="B9" s="10" t="s">
        <v>10</v>
      </c>
      <c r="C9" s="11">
        <v>161</v>
      </c>
      <c r="D9" s="2" t="s">
        <v>13</v>
      </c>
      <c r="E9" s="14">
        <f>ROUNDDOWN(1.84523*(C9-75)^1.348,0)</f>
        <v>747</v>
      </c>
      <c r="F9" s="2"/>
      <c r="H9" s="10" t="s">
        <v>17</v>
      </c>
      <c r="I9" s="16">
        <v>31.52</v>
      </c>
      <c r="J9" s="2" t="s">
        <v>3</v>
      </c>
      <c r="K9" s="12">
        <f>ROUNDDOWN(15.9803*(I9-3.8)^1.04,0)</f>
        <v>505</v>
      </c>
      <c r="M9" s="23"/>
    </row>
    <row r="10" spans="1:18" ht="15" x14ac:dyDescent="0.2">
      <c r="A10" s="2"/>
      <c r="B10" s="10"/>
      <c r="C10" s="2"/>
      <c r="D10" s="2"/>
      <c r="E10" s="13"/>
      <c r="F10" s="2"/>
      <c r="G10" s="17"/>
      <c r="H10" s="18"/>
      <c r="I10" s="7"/>
      <c r="J10" s="18"/>
      <c r="K10" s="7"/>
      <c r="M10" s="23"/>
    </row>
    <row r="11" spans="1:18" ht="15" x14ac:dyDescent="0.2">
      <c r="A11" s="2"/>
      <c r="B11" s="10" t="s">
        <v>12</v>
      </c>
      <c r="C11" s="9">
        <v>11.91</v>
      </c>
      <c r="D11" s="2" t="s">
        <v>3</v>
      </c>
      <c r="E11" s="14">
        <f>ROUNDDOWN(56.0211*(C11-1.5)^1.05,0)</f>
        <v>655</v>
      </c>
      <c r="F11" s="2"/>
      <c r="G11" s="19"/>
      <c r="H11" s="10" t="s">
        <v>32</v>
      </c>
      <c r="I11" s="11">
        <v>146.25</v>
      </c>
      <c r="J11" s="2" t="s">
        <v>4</v>
      </c>
      <c r="K11" s="12">
        <f>ROUNDDOWN(0.11193*(254-I11)^1.88,0)</f>
        <v>741</v>
      </c>
    </row>
    <row r="12" spans="1:18" ht="15" x14ac:dyDescent="0.2">
      <c r="A12" s="2"/>
      <c r="B12" s="10"/>
      <c r="C12" s="2"/>
      <c r="D12" s="2"/>
      <c r="E12" s="13"/>
      <c r="F12" s="2"/>
      <c r="G12" s="17"/>
      <c r="M12" s="23"/>
    </row>
    <row r="13" spans="1:18" ht="15" x14ac:dyDescent="0.2">
      <c r="A13" s="2"/>
      <c r="B13" s="10" t="s">
        <v>7</v>
      </c>
      <c r="C13" s="9">
        <v>27.74</v>
      </c>
      <c r="D13" s="2" t="s">
        <v>4</v>
      </c>
      <c r="E13" s="12">
        <f>ROUNDDOWN(IF(K4=1,4.99087*(42.5-C13)^1.81,4.99087*(42.5-0.24-C13)^1.81),0)</f>
        <v>651</v>
      </c>
      <c r="F13" s="2"/>
      <c r="K13" s="2"/>
    </row>
    <row r="14" spans="1:18" ht="15" x14ac:dyDescent="0.2">
      <c r="A14" s="2"/>
      <c r="B14" s="2"/>
      <c r="C14" s="2"/>
      <c r="D14" s="7"/>
      <c r="E14" s="13"/>
      <c r="F14" s="2"/>
      <c r="G14" s="2"/>
      <c r="M14" s="23"/>
    </row>
    <row r="15" spans="1:18" ht="15" x14ac:dyDescent="0.2">
      <c r="A15" s="2"/>
      <c r="C15" s="27" t="s">
        <v>2</v>
      </c>
      <c r="D15" s="27"/>
      <c r="E15" s="15">
        <f>ROUNDDOWN(K11,0)+ROUNDDOWN(K7,0)+ROUNDDOWN(E11,0)+ROUNDDOWN(E9,0)+ROUNDDOWN(E7,0)+ROUNDDOWN(K9,0)+ROUNDDOWN(E13,0)</f>
        <v>4671</v>
      </c>
      <c r="F15" s="2"/>
      <c r="K15" s="2"/>
      <c r="M15" s="23"/>
    </row>
    <row r="16" spans="1:18" ht="15" x14ac:dyDescent="0.2">
      <c r="A16" s="2"/>
      <c r="B16" s="2"/>
      <c r="F16" s="2"/>
      <c r="G16" s="2"/>
      <c r="H16" s="2"/>
      <c r="I16" s="2"/>
      <c r="J16" s="2"/>
      <c r="K16" s="2"/>
    </row>
    <row r="17" spans="1:13" ht="15" x14ac:dyDescent="0.2">
      <c r="B17" s="2"/>
      <c r="C17" t="s">
        <v>34</v>
      </c>
      <c r="D17" s="2"/>
      <c r="M17" s="23"/>
    </row>
    <row r="18" spans="1:13" x14ac:dyDescent="0.2">
      <c r="A18" s="1"/>
    </row>
    <row r="19" spans="1:13" x14ac:dyDescent="0.2">
      <c r="A19" s="4"/>
    </row>
  </sheetData>
  <sheetProtection sheet="1" objects="1" scenarios="1"/>
  <mergeCells count="2">
    <mergeCell ref="I4:J4"/>
    <mergeCell ref="C15:D15"/>
  </mergeCells>
  <phoneticPr fontId="0" type="noConversion"/>
  <pageMargins left="0.75" right="0.75" top="1" bottom="1" header="0.5" footer="0.5"/>
  <pageSetup paperSize="9" orientation="landscape" horizontalDpi="300" verticalDpi="300" r:id="rId1"/>
  <headerFooter alignWithMargins="0">
    <oddHeader>&amp;Cwww.athleticscoach.co.uk</oddHeader>
    <oddFooter>&amp;L© Sports Coach 2002&amp;CPage 1&amp;RVersion 1.0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10</xdr:col>
                    <xdr:colOff>28575</xdr:colOff>
                    <xdr:row>2</xdr:row>
                    <xdr:rowOff>228600</xdr:rowOff>
                  </from>
                  <to>
                    <xdr:col>11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9"/>
  <sheetViews>
    <sheetView showGridLines="0" workbookViewId="0">
      <selection activeCell="C7" sqref="C7"/>
    </sheetView>
  </sheetViews>
  <sheetFormatPr defaultColWidth="9.3203125" defaultRowHeight="14.25" x14ac:dyDescent="0.2"/>
  <cols>
    <col min="1" max="2" width="9.3203125" customWidth="1"/>
    <col min="3" max="3" width="8.73046875" customWidth="1"/>
    <col min="4" max="4" width="12.72265625" customWidth="1"/>
    <col min="5" max="5" width="10.35546875" customWidth="1"/>
    <col min="6" max="6" width="5.17578125" customWidth="1"/>
    <col min="7" max="7" width="3.84375" customWidth="1"/>
    <col min="8" max="8" width="6.06640625" customWidth="1"/>
  </cols>
  <sheetData>
    <row r="2" spans="1:18" ht="18" x14ac:dyDescent="0.2">
      <c r="A2" s="2"/>
      <c r="C2" s="2"/>
      <c r="D2" s="5" t="s">
        <v>33</v>
      </c>
    </row>
    <row r="3" spans="1:18" ht="18" x14ac:dyDescent="0.2">
      <c r="A3" s="2"/>
      <c r="B3" s="5"/>
      <c r="C3" s="2"/>
      <c r="D3" s="2"/>
    </row>
    <row r="4" spans="1:18" ht="15" x14ac:dyDescent="0.2">
      <c r="C4" s="6" t="s">
        <v>21</v>
      </c>
      <c r="I4" s="28" t="s">
        <v>20</v>
      </c>
      <c r="J4" s="28"/>
      <c r="K4" s="26">
        <v>1</v>
      </c>
      <c r="R4" t="s">
        <v>18</v>
      </c>
    </row>
    <row r="5" spans="1:18" ht="15" x14ac:dyDescent="0.2">
      <c r="A5" s="2"/>
      <c r="B5" s="2"/>
      <c r="C5" s="2"/>
      <c r="D5" s="2"/>
      <c r="E5" s="2"/>
      <c r="R5" t="s">
        <v>19</v>
      </c>
    </row>
    <row r="6" spans="1:18" ht="15" x14ac:dyDescent="0.2">
      <c r="A6" s="3"/>
      <c r="B6" s="2"/>
      <c r="C6" s="8" t="s">
        <v>0</v>
      </c>
      <c r="D6" s="2"/>
      <c r="E6" s="8" t="s">
        <v>1</v>
      </c>
      <c r="H6" s="8"/>
      <c r="J6" s="8"/>
    </row>
    <row r="7" spans="1:18" ht="15" x14ac:dyDescent="0.2">
      <c r="A7" s="2"/>
      <c r="B7" s="10" t="s">
        <v>27</v>
      </c>
      <c r="C7" s="9">
        <v>11</v>
      </c>
      <c r="D7" s="2" t="s">
        <v>4</v>
      </c>
      <c r="E7" s="12">
        <f>ROUNDDOWN(IF(K4=1,20.0479*(17-C7)^1.835, 20.0479*(17-0.24-C7)^1.835),0)</f>
        <v>537</v>
      </c>
      <c r="F7" s="2"/>
      <c r="K7" s="2"/>
    </row>
    <row r="8" spans="1:18" ht="15" x14ac:dyDescent="0.2">
      <c r="A8" s="2"/>
      <c r="B8" s="10"/>
      <c r="C8" s="2"/>
      <c r="D8" s="2"/>
      <c r="E8" s="13"/>
      <c r="F8" s="2"/>
      <c r="G8" s="10"/>
      <c r="H8" s="13"/>
      <c r="I8" s="2"/>
      <c r="J8" s="13"/>
      <c r="K8" s="2"/>
    </row>
    <row r="9" spans="1:18" ht="15" x14ac:dyDescent="0.2">
      <c r="A9" s="2"/>
      <c r="B9" s="10" t="s">
        <v>10</v>
      </c>
      <c r="C9" s="11">
        <v>200</v>
      </c>
      <c r="D9" s="2" t="s">
        <v>13</v>
      </c>
      <c r="E9" s="14">
        <f>ROUNDDOWN(1.84523*(C9-75)^1.348,0)</f>
        <v>1237</v>
      </c>
      <c r="F9" s="2"/>
      <c r="I9" s="23"/>
      <c r="K9" s="2"/>
    </row>
    <row r="10" spans="1:18" ht="15" x14ac:dyDescent="0.2">
      <c r="A10" s="2"/>
      <c r="B10" s="10"/>
      <c r="C10" s="2"/>
      <c r="D10" s="2"/>
      <c r="E10" s="13"/>
      <c r="F10" s="2"/>
      <c r="G10" s="17"/>
      <c r="H10" s="18"/>
      <c r="I10" s="24"/>
      <c r="J10" s="18"/>
      <c r="K10" s="7"/>
    </row>
    <row r="11" spans="1:18" ht="15" x14ac:dyDescent="0.2">
      <c r="A11" s="2"/>
      <c r="B11" s="10" t="s">
        <v>12</v>
      </c>
      <c r="C11" s="9">
        <v>13.2</v>
      </c>
      <c r="D11" s="2" t="s">
        <v>3</v>
      </c>
      <c r="E11" s="14">
        <f>ROUNDDOWN(56.0211*(C11-1.5)^1.05,0)</f>
        <v>741</v>
      </c>
      <c r="F11" s="2"/>
      <c r="G11" s="19"/>
      <c r="H11" s="22"/>
      <c r="I11" s="25"/>
      <c r="J11" s="21"/>
      <c r="K11" s="20"/>
    </row>
    <row r="12" spans="1:18" ht="15" x14ac:dyDescent="0.2">
      <c r="A12" s="2"/>
      <c r="B12" s="10"/>
      <c r="C12" s="2"/>
      <c r="D12" s="2"/>
      <c r="E12" s="13"/>
      <c r="F12" s="2"/>
      <c r="G12" s="17"/>
      <c r="H12" s="18"/>
      <c r="I12" s="7"/>
      <c r="J12" s="18"/>
      <c r="K12" s="7"/>
    </row>
    <row r="13" spans="1:18" ht="15" x14ac:dyDescent="0.2">
      <c r="A13" s="2"/>
      <c r="B13" s="10" t="s">
        <v>11</v>
      </c>
      <c r="C13" s="11">
        <v>790</v>
      </c>
      <c r="D13" s="2" t="s">
        <v>13</v>
      </c>
      <c r="E13" s="14">
        <f>ROUNDDOWN(0.188807*(C13-210)^1.41,0)</f>
        <v>1487</v>
      </c>
      <c r="F13" s="2"/>
      <c r="K13" s="2"/>
    </row>
    <row r="14" spans="1:18" ht="15" x14ac:dyDescent="0.2">
      <c r="A14" s="2"/>
      <c r="B14" s="2"/>
      <c r="C14" s="2"/>
      <c r="D14" s="7"/>
      <c r="E14" s="13"/>
      <c r="F14" s="2"/>
      <c r="G14" s="10"/>
      <c r="H14" s="13"/>
      <c r="I14" s="2"/>
      <c r="J14" s="13"/>
      <c r="K14" s="2"/>
    </row>
    <row r="15" spans="1:18" ht="15" x14ac:dyDescent="0.2">
      <c r="A15" s="2"/>
      <c r="B15" s="10" t="s">
        <v>32</v>
      </c>
      <c r="C15" s="11">
        <v>122</v>
      </c>
      <c r="D15" s="2" t="s">
        <v>4</v>
      </c>
      <c r="E15" s="12">
        <f>ROUNDDOWN(0.11193*(254-C15)^1.88,0)</f>
        <v>1085</v>
      </c>
      <c r="F15" s="2"/>
      <c r="K15" s="2"/>
    </row>
    <row r="16" spans="1:18" ht="15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5" ht="15" x14ac:dyDescent="0.2">
      <c r="B17" s="2"/>
      <c r="C17" s="27" t="s">
        <v>2</v>
      </c>
      <c r="D17" s="27"/>
      <c r="E17" s="15">
        <f>ROUNDDOWN(E7,0)+ROUNDDOWN(E9,0)+ROUNDDOWN(E11,0)+ROUNDDOWN(E13,0)+ROUNDDOWN(E15,0)</f>
        <v>5087</v>
      </c>
    </row>
    <row r="18" spans="1:5" x14ac:dyDescent="0.2">
      <c r="A18" s="1"/>
    </row>
    <row r="19" spans="1:5" x14ac:dyDescent="0.2">
      <c r="A19" s="4"/>
      <c r="C19" t="s">
        <v>34</v>
      </c>
    </row>
  </sheetData>
  <sheetProtection sheet="1" objects="1" scenarios="1"/>
  <mergeCells count="2">
    <mergeCell ref="I4:J4"/>
    <mergeCell ref="C17:D17"/>
  </mergeCells>
  <phoneticPr fontId="0" type="noConversion"/>
  <pageMargins left="0.75" right="0.75" top="1" bottom="1" header="0.5" footer="0.5"/>
  <pageSetup paperSize="9" orientation="landscape" horizontalDpi="300" verticalDpi="300" r:id="rId1"/>
  <headerFooter alignWithMargins="0">
    <oddHeader>&amp;Cwww.athleticscoach.co.uk</oddHeader>
    <oddFooter>&amp;L© Sports Coach 2002&amp;CPage 1&amp;RVersion 1.0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10</xdr:col>
                    <xdr:colOff>28575</xdr:colOff>
                    <xdr:row>2</xdr:row>
                    <xdr:rowOff>228600</xdr:rowOff>
                  </from>
                  <to>
                    <xdr:col>10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Men  Dec</vt:lpstr>
      <vt:lpstr>Men Pen outdoor</vt:lpstr>
      <vt:lpstr>Men Pen Indoor</vt:lpstr>
      <vt:lpstr>Men Hep Indoor</vt:lpstr>
      <vt:lpstr>Women Dec</vt:lpstr>
      <vt:lpstr>Women Hep</vt:lpstr>
      <vt:lpstr>Women Pen indoor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Laukkanen, Arto</dc:creator>
  <cp:lastModifiedBy>X</cp:lastModifiedBy>
  <cp:lastPrinted>2002-02-18T10:15:29Z</cp:lastPrinted>
  <dcterms:created xsi:type="dcterms:W3CDTF">2001-03-17T19:24:21Z</dcterms:created>
  <dcterms:modified xsi:type="dcterms:W3CDTF">2022-10-31T08:47:50Z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-1332231182</vt:i4>
  </property>
  <property fmtid="{D5CDD505-2E9C-101B-9397-08002B2CF9AE}" pid="3" name="_EmailSubject">
    <vt:lpwstr>Pistelaskurit</vt:lpwstr>
  </property>
  <property fmtid="{D5CDD505-2E9C-101B-9397-08002B2CF9AE}" pid="4" name="_AuthorEmail">
    <vt:lpwstr>kari.wauhkonen@kolumbus.fi</vt:lpwstr>
  </property>
  <property fmtid="{D5CDD505-2E9C-101B-9397-08002B2CF9AE}" pid="5" name="_AuthorEmailDisplayName">
    <vt:lpwstr>Kari Wauhkonen</vt:lpwstr>
  </property>
  <property fmtid="{D5CDD505-2E9C-101B-9397-08002B2CF9AE}" pid="6" name="_ReviewingToolsShownOnce">
    <vt:lpwstr/>
  </property>
</Properties>
</file>